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НАТАША\на сайт\на сайт\Бюджет 2019\Исполнение консолидированного бюджета в разрезе МП\"/>
    </mc:Choice>
  </mc:AlternateContent>
  <bookViews>
    <workbookView xWindow="0" yWindow="60" windowWidth="21840" windowHeight="11145"/>
  </bookViews>
  <sheets>
    <sheet name="Лист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D23" i="1"/>
  <c r="F22" i="1"/>
  <c r="D22" i="1"/>
  <c r="G17" i="1"/>
  <c r="H18" i="1"/>
  <c r="F15" i="1"/>
  <c r="D15" i="1"/>
  <c r="F14" i="1"/>
  <c r="D14" i="1"/>
  <c r="F13" i="1"/>
  <c r="D13" i="1"/>
  <c r="F12" i="1"/>
  <c r="D12" i="1"/>
  <c r="F11" i="1"/>
  <c r="D11" i="1"/>
  <c r="F6" i="1"/>
  <c r="D6" i="1"/>
  <c r="C12" i="1"/>
  <c r="C25" i="1"/>
  <c r="B12" i="1" l="1"/>
  <c r="B25" i="1"/>
  <c r="C23" i="1"/>
  <c r="B23" i="1"/>
  <c r="C22" i="1"/>
  <c r="B22" i="1"/>
  <c r="C15" i="1"/>
  <c r="B15" i="1"/>
  <c r="C14" i="1"/>
  <c r="B14" i="1"/>
  <c r="C13" i="1"/>
  <c r="B13" i="1"/>
  <c r="C11" i="1"/>
  <c r="B11" i="1"/>
  <c r="C6" i="1"/>
  <c r="B6" i="1"/>
  <c r="G5" i="1" l="1"/>
  <c r="E18" i="1" l="1"/>
  <c r="G18" i="1"/>
  <c r="H23" i="1" l="1"/>
  <c r="G23" i="1"/>
  <c r="H22" i="1"/>
  <c r="G22" i="1"/>
  <c r="H21" i="1"/>
  <c r="G21" i="1"/>
  <c r="H20" i="1"/>
  <c r="G20" i="1"/>
  <c r="H19" i="1"/>
  <c r="G19" i="1"/>
  <c r="H16" i="1"/>
  <c r="G16" i="1"/>
  <c r="H15" i="1"/>
  <c r="G15" i="1"/>
  <c r="G14" i="1"/>
  <c r="H13" i="1"/>
  <c r="G13" i="1"/>
  <c r="H12" i="1"/>
  <c r="G12" i="1"/>
  <c r="H11" i="1"/>
  <c r="G11" i="1"/>
  <c r="H10" i="1"/>
  <c r="G10" i="1"/>
  <c r="G9" i="1"/>
  <c r="H7" i="1"/>
  <c r="G7" i="1"/>
  <c r="H6" i="1"/>
  <c r="G6" i="1"/>
  <c r="H5" i="1"/>
  <c r="E5" i="1" l="1"/>
  <c r="E23" i="1"/>
  <c r="E22" i="1"/>
  <c r="E21" i="1"/>
  <c r="E20" i="1"/>
  <c r="E19" i="1"/>
  <c r="E16" i="1"/>
  <c r="E15" i="1"/>
  <c r="E14" i="1"/>
  <c r="E13" i="1"/>
  <c r="E12" i="1"/>
  <c r="E11" i="1"/>
  <c r="E10" i="1"/>
  <c r="E9" i="1"/>
  <c r="E7" i="1"/>
  <c r="E6" i="1"/>
  <c r="D25" i="1" l="1"/>
  <c r="F25" i="1"/>
  <c r="H25" i="1" s="1"/>
  <c r="G25" i="1" l="1"/>
  <c r="E25" i="1"/>
</calcChain>
</file>

<file path=xl/sharedStrings.xml><?xml version="1.0" encoding="utf-8"?>
<sst xmlns="http://schemas.openxmlformats.org/spreadsheetml/2006/main" count="32" uniqueCount="32">
  <si>
    <t xml:space="preserve"> Отчет</t>
  </si>
  <si>
    <t>Ед.Изм.: тыс.руб.</t>
  </si>
  <si>
    <t>Наименование муниципальной программы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</si>
  <si>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</si>
  <si>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</si>
  <si>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</si>
  <si>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</si>
  <si>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</si>
  <si>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</si>
  <si>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</si>
  <si>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</si>
  <si>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</si>
  <si>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</si>
  <si>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</si>
  <si>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Непрограммные расходы</t>
  </si>
  <si>
    <t xml:space="preserve">Всего </t>
  </si>
  <si>
    <t>Муниципальная программа "Развитие культуры в городском поселении г. Мелеуз муниципального района Мелеузовский район Республики Башкортостан"</t>
  </si>
  <si>
    <t>Муниципальная программа "Дороги городского поселения г. Мелеуз муниципального района Мелеузовский район Республики Башкортостан"</t>
  </si>
  <si>
    <t>Муниципальная программа "Благоустройство территорий городского поселения г. Мелеуз муниципального района Мелеузовский район Республики Башкортостан"</t>
  </si>
  <si>
    <t>Муниципальная программа "Модернизация и реформирование жилищно-коммунального хозяйства городского поселения город Мелеуз муниципального района Мелеузовский район Республики Башкортостан"</t>
  </si>
  <si>
    <t>Муниципальная программа "Развитие муниципальной службы в городском поселении город Мелеуз муниципального района Мелеузовский район Республики Башкортостан"</t>
  </si>
  <si>
    <t>Муниципальная программа "Социальное развитие сельского поселения муниципального района Мелеузовский район Республики Башкортостан"</t>
  </si>
  <si>
    <t>Текущий план на 1 квартал 2018 года</t>
  </si>
  <si>
    <t>Темп прироста к пршлому году</t>
  </si>
  <si>
    <t>Уточненный план на 2018 год</t>
  </si>
  <si>
    <t>Уточненный план  на  2019 год</t>
  </si>
  <si>
    <t>% испол-я уточненного плана за 2019 год</t>
  </si>
  <si>
    <t>Муниципальная программа "Укрепление единства российской нации и этнокультурное развитие народов в муниципальном районе Мелеузовский район Республики Башкортостан"</t>
  </si>
  <si>
    <t>об исполнении консолидированного бюджета муниципального района Мелеузовский район Республики Башкортостан по расходам в разрезе муниципальных программ за  2019 года в сравнении с соответствующим периодом прошлого года</t>
  </si>
  <si>
    <t>Исполнено за  2018 года</t>
  </si>
  <si>
    <t>Исполнено за 2019 года</t>
  </si>
  <si>
    <t>Муниципальная программа "Социальная поддержка граждан в муниципальном районе Мелеузовский район Республики Башкортостан"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</si>
</sst>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0"/>
      <color theme="1"/>
      <name val="Times New Roman"/>
      <family val="2"/>
      <charset val="204"/>
    </font>
    <font>
      <b/>
      <sz val="10"/>
      <color rgb="FF0070C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 applyAlignment="1">
      <alignment horizontal="left" vertical="top" wrapText="1"/>
    </xf>
    <xf numFmtId="4" fontId="0" fillId="2" borderId="1" xfId="0" applyNumberFormat="1" applyFont="1" applyFill="1" applyBorder="1" applyAlignment="1"/>
    <xf numFmtId="4" fontId="6" fillId="2" borderId="1" xfId="0" applyNumberFormat="1" applyFont="1" applyFill="1" applyBorder="1" applyAlignment="1"/>
    <xf numFmtId="4" fontId="0" fillId="2" borderId="1" xfId="0" applyNumberFormat="1" applyFill="1" applyBorder="1" applyAlignment="1">
      <alignment horizontal="right"/>
    </xf>
    <xf numFmtId="4" fontId="5" fillId="2" borderId="1" xfId="0" applyNumberFormat="1" applyFont="1" applyFill="1" applyBorder="1" applyAlignment="1"/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right" vertical="top"/>
    </xf>
    <xf numFmtId="0" fontId="0" fillId="2" borderId="0" xfId="0" applyFill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4" fontId="9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/>
    <xf numFmtId="165" fontId="0" fillId="2" borderId="1" xfId="0" applyNumberFormat="1" applyFont="1" applyFill="1" applyBorder="1" applyAlignment="1"/>
    <xf numFmtId="4" fontId="0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/>
    <xf numFmtId="165" fontId="8" fillId="2" borderId="1" xfId="0" applyNumberFormat="1" applyFont="1" applyFill="1" applyBorder="1" applyAlignment="1"/>
    <xf numFmtId="0" fontId="4" fillId="2" borderId="1" xfId="0" applyFont="1" applyFill="1" applyBorder="1"/>
    <xf numFmtId="4" fontId="7" fillId="2" borderId="1" xfId="0" applyNumberFormat="1" applyFont="1" applyFill="1" applyBorder="1" applyAlignment="1"/>
    <xf numFmtId="164" fontId="4" fillId="2" borderId="1" xfId="0" applyNumberFormat="1" applyFont="1" applyFill="1" applyBorder="1" applyAlignment="1"/>
    <xf numFmtId="165" fontId="4" fillId="2" borderId="1" xfId="0" applyNumberFormat="1" applyFont="1" applyFill="1" applyBorder="1" applyAlignment="1"/>
    <xf numFmtId="4" fontId="0" fillId="2" borderId="0" xfId="0" applyNumberFormat="1" applyFill="1" applyAlignment="1">
      <alignment horizontal="right" vertical="top"/>
    </xf>
    <xf numFmtId="0" fontId="1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right" wrapText="1"/>
    </xf>
    <xf numFmtId="4" fontId="3" fillId="2" borderId="1" xfId="0" applyNumberFormat="1" applyFont="1" applyFill="1" applyBorder="1" applyAlignment="1">
      <alignment horizontal="right" wrapText="1"/>
    </xf>
    <xf numFmtId="4" fontId="3" fillId="2" borderId="1" xfId="0" applyNumberFormat="1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abSelected="1" topLeftCell="A17" workbookViewId="0">
      <selection activeCell="F19" sqref="F19"/>
    </sheetView>
  </sheetViews>
  <sheetFormatPr defaultRowHeight="12.75" x14ac:dyDescent="0.2"/>
  <cols>
    <col min="1" max="1" width="53.6640625" style="1" customWidth="1"/>
    <col min="2" max="2" width="17.5" style="1" customWidth="1"/>
    <col min="3" max="3" width="15.1640625" style="1" customWidth="1"/>
    <col min="4" max="4" width="15.33203125" style="7" customWidth="1"/>
    <col min="5" max="5" width="0.1640625" style="7" hidden="1" customWidth="1"/>
    <col min="6" max="6" width="16" style="7" customWidth="1"/>
    <col min="7" max="7" width="15.5" style="8" customWidth="1"/>
    <col min="8" max="8" width="13.33203125" style="6" customWidth="1"/>
    <col min="9" max="9" width="12.1640625" style="6" bestFit="1" customWidth="1"/>
    <col min="10" max="16384" width="9.33203125" style="6"/>
  </cols>
  <sheetData>
    <row r="1" spans="1:8" x14ac:dyDescent="0.2">
      <c r="A1" s="25" t="s">
        <v>0</v>
      </c>
      <c r="B1" s="25"/>
      <c r="C1" s="25"/>
      <c r="D1" s="25"/>
      <c r="E1" s="25"/>
      <c r="F1" s="25"/>
      <c r="G1" s="25"/>
    </row>
    <row r="2" spans="1:8" ht="37.5" customHeight="1" x14ac:dyDescent="0.2">
      <c r="A2" s="25" t="s">
        <v>28</v>
      </c>
      <c r="B2" s="25"/>
      <c r="C2" s="25"/>
      <c r="D2" s="25"/>
      <c r="E2" s="25"/>
      <c r="F2" s="25"/>
      <c r="G2" s="25"/>
    </row>
    <row r="3" spans="1:8" x14ac:dyDescent="0.2">
      <c r="A3" s="1" t="s">
        <v>1</v>
      </c>
    </row>
    <row r="4" spans="1:8" ht="78" customHeight="1" x14ac:dyDescent="0.2">
      <c r="A4" s="9" t="s">
        <v>2</v>
      </c>
      <c r="B4" s="26" t="s">
        <v>24</v>
      </c>
      <c r="C4" s="26" t="s">
        <v>29</v>
      </c>
      <c r="D4" s="10" t="s">
        <v>25</v>
      </c>
      <c r="E4" s="10" t="s">
        <v>22</v>
      </c>
      <c r="F4" s="10" t="s">
        <v>30</v>
      </c>
      <c r="G4" s="10" t="s">
        <v>26</v>
      </c>
      <c r="H4" s="11" t="s">
        <v>23</v>
      </c>
    </row>
    <row r="5" spans="1:8" ht="45" x14ac:dyDescent="0.2">
      <c r="A5" s="12" t="s">
        <v>3</v>
      </c>
      <c r="B5" s="27">
        <v>1123415.53996</v>
      </c>
      <c r="C5" s="27">
        <v>1106359.6365</v>
      </c>
      <c r="D5" s="13">
        <v>1198711.36503</v>
      </c>
      <c r="E5" s="13">
        <f>D5/4</f>
        <v>299677.8412575</v>
      </c>
      <c r="F5" s="13">
        <v>1183649.80324</v>
      </c>
      <c r="G5" s="14">
        <f>F5/D5*100</f>
        <v>98.743520564717187</v>
      </c>
      <c r="H5" s="15">
        <f>F5/C5*100</f>
        <v>106.9859893826667</v>
      </c>
    </row>
    <row r="6" spans="1:8" ht="60" x14ac:dyDescent="0.25">
      <c r="A6" s="12" t="s">
        <v>4</v>
      </c>
      <c r="B6" s="28">
        <f>81169.8-54143.1</f>
        <v>27026.700000000004</v>
      </c>
      <c r="C6" s="28">
        <f>80953.98091-54143.1</f>
        <v>26810.88091</v>
      </c>
      <c r="D6" s="16">
        <f>90508.3-58102.3</f>
        <v>32406</v>
      </c>
      <c r="E6" s="17">
        <f t="shared" ref="E6:E25" si="0">D6/4</f>
        <v>8101.5</v>
      </c>
      <c r="F6" s="16">
        <f>88715.52904-58102.3</f>
        <v>30613.229039999991</v>
      </c>
      <c r="G6" s="18">
        <f t="shared" ref="G6:G25" si="1">F6/D6*100</f>
        <v>94.467780781336756</v>
      </c>
      <c r="H6" s="19">
        <f t="shared" ref="H6:H25" si="2">F6/C6*100</f>
        <v>114.18210816259221</v>
      </c>
    </row>
    <row r="7" spans="1:8" ht="60" x14ac:dyDescent="0.25">
      <c r="A7" s="12" t="s">
        <v>5</v>
      </c>
      <c r="B7" s="2">
        <v>57796.5</v>
      </c>
      <c r="C7" s="2">
        <v>57792.389000000003</v>
      </c>
      <c r="D7" s="2">
        <v>66168.319000000003</v>
      </c>
      <c r="E7" s="3">
        <f t="shared" si="0"/>
        <v>16542.079750000001</v>
      </c>
      <c r="F7" s="2">
        <v>65438.410320000003</v>
      </c>
      <c r="G7" s="18">
        <f t="shared" si="1"/>
        <v>98.896891003079588</v>
      </c>
      <c r="H7" s="19">
        <f t="shared" si="2"/>
        <v>113.23015271093915</v>
      </c>
    </row>
    <row r="8" spans="1:8" ht="45" x14ac:dyDescent="0.25">
      <c r="A8" s="12" t="s">
        <v>31</v>
      </c>
      <c r="B8" s="2">
        <v>1765.5872400000001</v>
      </c>
      <c r="C8" s="2">
        <v>1628.9260400000001</v>
      </c>
      <c r="D8" s="2">
        <v>0</v>
      </c>
      <c r="E8" s="3"/>
      <c r="F8" s="2">
        <v>0</v>
      </c>
      <c r="G8" s="18"/>
      <c r="H8" s="19"/>
    </row>
    <row r="9" spans="1:8" ht="60" x14ac:dyDescent="0.25">
      <c r="A9" s="12" t="s">
        <v>6</v>
      </c>
      <c r="B9" s="2">
        <v>4661.482</v>
      </c>
      <c r="C9" s="2">
        <v>4661.482</v>
      </c>
      <c r="D9" s="2">
        <v>5544.8</v>
      </c>
      <c r="E9" s="3">
        <f t="shared" si="0"/>
        <v>1386.2</v>
      </c>
      <c r="F9" s="2">
        <v>5532.9681300000002</v>
      </c>
      <c r="G9" s="18">
        <f t="shared" si="1"/>
        <v>99.786613223200121</v>
      </c>
      <c r="H9" s="19">
        <v>0</v>
      </c>
    </row>
    <row r="10" spans="1:8" ht="75" x14ac:dyDescent="0.25">
      <c r="A10" s="12" t="s">
        <v>7</v>
      </c>
      <c r="B10" s="2">
        <v>19868.2</v>
      </c>
      <c r="C10" s="2">
        <v>18851.459859999999</v>
      </c>
      <c r="D10" s="2">
        <v>12130.113020000001</v>
      </c>
      <c r="E10" s="3">
        <f t="shared" si="0"/>
        <v>3032.5282550000002</v>
      </c>
      <c r="F10" s="2">
        <v>10807.437540000001</v>
      </c>
      <c r="G10" s="18">
        <f t="shared" si="1"/>
        <v>89.095934408696877</v>
      </c>
      <c r="H10" s="19">
        <f t="shared" si="2"/>
        <v>57.32944620873517</v>
      </c>
    </row>
    <row r="11" spans="1:8" ht="45" x14ac:dyDescent="0.25">
      <c r="A11" s="12" t="s">
        <v>8</v>
      </c>
      <c r="B11" s="2">
        <f>135281.88514-16649</f>
        <v>118632.88514</v>
      </c>
      <c r="C11" s="2">
        <f>134740.99314-16649</f>
        <v>118091.99314000001</v>
      </c>
      <c r="D11" s="2">
        <f>138170.33107-16520.805</f>
        <v>121649.52606999999</v>
      </c>
      <c r="E11" s="3">
        <f t="shared" si="0"/>
        <v>30412.381517499998</v>
      </c>
      <c r="F11" s="2">
        <f>137079.57226-16321.755</f>
        <v>120757.81725999998</v>
      </c>
      <c r="G11" s="18">
        <f t="shared" si="1"/>
        <v>99.266985381030665</v>
      </c>
      <c r="H11" s="19">
        <f t="shared" si="2"/>
        <v>102.25741309729577</v>
      </c>
    </row>
    <row r="12" spans="1:8" ht="45" x14ac:dyDescent="0.25">
      <c r="A12" s="12" t="s">
        <v>9</v>
      </c>
      <c r="B12" s="3">
        <f>75306.74556-2935.3</f>
        <v>72371.445559999993</v>
      </c>
      <c r="C12" s="3">
        <f>73784.71697-2934.2</f>
        <v>70850.516969999997</v>
      </c>
      <c r="D12" s="3">
        <f>95967.0894-5528.9</f>
        <v>90438.189400000003</v>
      </c>
      <c r="E12" s="3">
        <f t="shared" si="0"/>
        <v>22609.547350000001</v>
      </c>
      <c r="F12" s="3">
        <f>89588.81985-4960.28835</f>
        <v>84628.531499999997</v>
      </c>
      <c r="G12" s="18">
        <f t="shared" si="1"/>
        <v>93.576101049187969</v>
      </c>
      <c r="H12" s="19">
        <f t="shared" si="2"/>
        <v>119.44659703165466</v>
      </c>
    </row>
    <row r="13" spans="1:8" ht="90" x14ac:dyDescent="0.25">
      <c r="A13" s="12" t="s">
        <v>10</v>
      </c>
      <c r="B13" s="2">
        <f>165832.57306-46679.26523</f>
        <v>119153.30783000001</v>
      </c>
      <c r="C13" s="2">
        <f>142330.79854-46308.01388</f>
        <v>96022.78465999999</v>
      </c>
      <c r="D13" s="2">
        <f>366447.60588-108273.96112</f>
        <v>258173.64476</v>
      </c>
      <c r="E13" s="3">
        <f t="shared" si="0"/>
        <v>64543.411189999999</v>
      </c>
      <c r="F13" s="2">
        <f>292874.35448-106744.97644</f>
        <v>186129.37803999998</v>
      </c>
      <c r="G13" s="18">
        <f t="shared" si="1"/>
        <v>72.094647078723753</v>
      </c>
      <c r="H13" s="19">
        <f t="shared" si="2"/>
        <v>193.83876305925912</v>
      </c>
    </row>
    <row r="14" spans="1:8" ht="60" x14ac:dyDescent="0.25">
      <c r="A14" s="12" t="s">
        <v>11</v>
      </c>
      <c r="B14" s="3">
        <f>101562.91785-35526.91785</f>
        <v>66036</v>
      </c>
      <c r="C14" s="3">
        <f>99139.205-35479.22799</f>
        <v>63659.977010000002</v>
      </c>
      <c r="D14" s="3">
        <f>112420.49401-23833.73353</f>
        <v>88586.760479999997</v>
      </c>
      <c r="E14" s="3">
        <f t="shared" si="0"/>
        <v>22146.690119999999</v>
      </c>
      <c r="F14" s="3">
        <f>94417.12852-23586.70115</f>
        <v>70830.42736999999</v>
      </c>
      <c r="G14" s="18">
        <f t="shared" si="1"/>
        <v>79.955996794793265</v>
      </c>
      <c r="H14" s="19">
        <v>0</v>
      </c>
    </row>
    <row r="15" spans="1:8" ht="75" x14ac:dyDescent="0.25">
      <c r="A15" s="12" t="s">
        <v>12</v>
      </c>
      <c r="B15" s="2">
        <f>4421.58248-1177.4</f>
        <v>3244.1824799999999</v>
      </c>
      <c r="C15" s="2">
        <f>3529.48719-1177.4</f>
        <v>2352.0871899999997</v>
      </c>
      <c r="D15" s="2">
        <f>4508.90579-1082.49</f>
        <v>3426.41579</v>
      </c>
      <c r="E15" s="3">
        <f t="shared" si="0"/>
        <v>856.6039475</v>
      </c>
      <c r="F15" s="2">
        <f>3593.21864-1072.19524</f>
        <v>2521.0234</v>
      </c>
      <c r="G15" s="18">
        <f t="shared" si="1"/>
        <v>73.576108520092944</v>
      </c>
      <c r="H15" s="19">
        <f t="shared" si="2"/>
        <v>107.18239573423298</v>
      </c>
    </row>
    <row r="16" spans="1:8" ht="60" x14ac:dyDescent="0.25">
      <c r="A16" s="12" t="s">
        <v>13</v>
      </c>
      <c r="B16" s="2">
        <v>4245.3795200000004</v>
      </c>
      <c r="C16" s="2">
        <v>4234.6895199999999</v>
      </c>
      <c r="D16" s="2">
        <v>1009.78421</v>
      </c>
      <c r="E16" s="3">
        <f t="shared" si="0"/>
        <v>252.44605250000001</v>
      </c>
      <c r="F16" s="2">
        <v>1007.93801</v>
      </c>
      <c r="G16" s="18">
        <f t="shared" si="1"/>
        <v>99.817168858285072</v>
      </c>
      <c r="H16" s="19">
        <f t="shared" si="2"/>
        <v>23.801934126211926</v>
      </c>
    </row>
    <row r="17" spans="1:8" ht="60" x14ac:dyDescent="0.25">
      <c r="A17" s="12" t="s">
        <v>27</v>
      </c>
      <c r="B17" s="2">
        <v>0</v>
      </c>
      <c r="C17" s="2">
        <v>0</v>
      </c>
      <c r="D17" s="2">
        <v>200</v>
      </c>
      <c r="E17" s="3"/>
      <c r="F17" s="2">
        <v>56.8</v>
      </c>
      <c r="G17" s="18">
        <f t="shared" si="1"/>
        <v>28.4</v>
      </c>
      <c r="H17" s="19"/>
    </row>
    <row r="18" spans="1:8" ht="51" x14ac:dyDescent="0.25">
      <c r="A18" s="11" t="s">
        <v>16</v>
      </c>
      <c r="B18" s="4">
        <v>46290</v>
      </c>
      <c r="C18" s="4">
        <v>46266.864999999998</v>
      </c>
      <c r="D18" s="4">
        <v>46960.855000000003</v>
      </c>
      <c r="E18" s="3">
        <f t="shared" si="0"/>
        <v>11740.213750000001</v>
      </c>
      <c r="F18" s="4">
        <v>46252.318449999999</v>
      </c>
      <c r="G18" s="18">
        <f t="shared" si="1"/>
        <v>98.491218803405516</v>
      </c>
      <c r="H18" s="19">
        <f t="shared" si="2"/>
        <v>99.968559464748694</v>
      </c>
    </row>
    <row r="19" spans="1:8" ht="38.25" x14ac:dyDescent="0.25">
      <c r="A19" s="11" t="s">
        <v>17</v>
      </c>
      <c r="B19" s="4">
        <v>96794.417849999998</v>
      </c>
      <c r="C19" s="4">
        <v>83730.491630000004</v>
      </c>
      <c r="D19" s="4">
        <v>84765.5</v>
      </c>
      <c r="E19" s="3">
        <f t="shared" si="0"/>
        <v>21191.375</v>
      </c>
      <c r="F19" s="4">
        <v>80665.485490000006</v>
      </c>
      <c r="G19" s="18">
        <f t="shared" si="1"/>
        <v>95.163109390023067</v>
      </c>
      <c r="H19" s="19">
        <f t="shared" si="2"/>
        <v>96.33943850044011</v>
      </c>
    </row>
    <row r="20" spans="1:8" ht="51" x14ac:dyDescent="0.25">
      <c r="A20" s="11" t="s">
        <v>18</v>
      </c>
      <c r="B20" s="4">
        <v>77597.437139999995</v>
      </c>
      <c r="C20" s="4">
        <v>74735.883000000002</v>
      </c>
      <c r="D20" s="4">
        <v>122715.18012999999</v>
      </c>
      <c r="E20" s="3">
        <f t="shared" si="0"/>
        <v>30678.795032499998</v>
      </c>
      <c r="F20" s="4">
        <v>114408.16362000001</v>
      </c>
      <c r="G20" s="18">
        <f t="shared" si="1"/>
        <v>93.230652881575168</v>
      </c>
      <c r="H20" s="19">
        <f t="shared" si="2"/>
        <v>153.0833102219452</v>
      </c>
    </row>
    <row r="21" spans="1:8" ht="63.75" x14ac:dyDescent="0.25">
      <c r="A21" s="11" t="s">
        <v>19</v>
      </c>
      <c r="B21" s="4">
        <v>2489.37898</v>
      </c>
      <c r="C21" s="4">
        <v>2034.9007200000001</v>
      </c>
      <c r="D21" s="4">
        <v>6531.491</v>
      </c>
      <c r="E21" s="3">
        <f t="shared" si="0"/>
        <v>1632.87275</v>
      </c>
      <c r="F21" s="4">
        <v>5285.3844799999997</v>
      </c>
      <c r="G21" s="18">
        <f t="shared" si="1"/>
        <v>80.921561095314985</v>
      </c>
      <c r="H21" s="19">
        <f t="shared" si="2"/>
        <v>259.73672464964284</v>
      </c>
    </row>
    <row r="22" spans="1:8" ht="51" x14ac:dyDescent="0.25">
      <c r="A22" s="11" t="s">
        <v>20</v>
      </c>
      <c r="B22" s="4">
        <f>13997.471-820</f>
        <v>13177.471</v>
      </c>
      <c r="C22" s="4">
        <f>13838.49588-819.5</f>
        <v>13018.99588</v>
      </c>
      <c r="D22" s="4">
        <f>44497.56173-28202.86173</f>
        <v>16294.7</v>
      </c>
      <c r="E22" s="3">
        <f t="shared" si="0"/>
        <v>4073.6750000000002</v>
      </c>
      <c r="F22" s="4">
        <f>43470.71558-27914.36125</f>
        <v>15556.354329999995</v>
      </c>
      <c r="G22" s="18">
        <f t="shared" si="1"/>
        <v>95.468798627774646</v>
      </c>
      <c r="H22" s="19">
        <f t="shared" si="2"/>
        <v>119.48966320742083</v>
      </c>
    </row>
    <row r="23" spans="1:8" ht="38.25" x14ac:dyDescent="0.25">
      <c r="A23" s="11" t="s">
        <v>21</v>
      </c>
      <c r="B23" s="4">
        <f>108085.22407-439.58724</f>
        <v>107645.63683</v>
      </c>
      <c r="C23" s="4">
        <f>105864.07779-439.58724</f>
        <v>105424.49055</v>
      </c>
      <c r="D23" s="4">
        <f>151612.59942-322.19242</f>
        <v>151290.40700000001</v>
      </c>
      <c r="E23" s="3">
        <f t="shared" si="0"/>
        <v>37822.601750000002</v>
      </c>
      <c r="F23" s="4">
        <f>148052.41576-311.97272</f>
        <v>147740.44304000001</v>
      </c>
      <c r="G23" s="18">
        <f t="shared" si="1"/>
        <v>97.653543254728632</v>
      </c>
      <c r="H23" s="19">
        <f t="shared" si="2"/>
        <v>140.1386359746559</v>
      </c>
    </row>
    <row r="24" spans="1:8" ht="15" x14ac:dyDescent="0.25">
      <c r="A24" s="12" t="s">
        <v>14</v>
      </c>
      <c r="B24" s="29"/>
      <c r="C24" s="29"/>
      <c r="D24" s="2"/>
      <c r="E24" s="3"/>
      <c r="F24" s="2"/>
      <c r="G24" s="18"/>
      <c r="H24" s="19"/>
    </row>
    <row r="25" spans="1:8" ht="15" x14ac:dyDescent="0.25">
      <c r="A25" s="20" t="s">
        <v>15</v>
      </c>
      <c r="B25" s="5">
        <f>SUM(B5:B24)</f>
        <v>1962211.5515299998</v>
      </c>
      <c r="C25" s="5">
        <f>SUM(C5:C24)</f>
        <v>1896528.4495800002</v>
      </c>
      <c r="D25" s="5">
        <f>SUM(D5:D24)</f>
        <v>2307003.0508900001</v>
      </c>
      <c r="E25" s="21">
        <f t="shared" si="0"/>
        <v>576750.76272250002</v>
      </c>
      <c r="F25" s="5">
        <f>SUM(F5:F24)</f>
        <v>2171881.9132599998</v>
      </c>
      <c r="G25" s="22">
        <f t="shared" si="1"/>
        <v>94.143001346362638</v>
      </c>
      <c r="H25" s="23">
        <f t="shared" si="2"/>
        <v>114.51881535133199</v>
      </c>
    </row>
    <row r="29" spans="1:8" x14ac:dyDescent="0.2">
      <c r="D29" s="24"/>
      <c r="F29" s="24"/>
    </row>
    <row r="46" ht="0.75" hidden="1" customHeight="1" x14ac:dyDescent="0.2"/>
    <row r="47" hidden="1" x14ac:dyDescent="0.2"/>
    <row r="48" ht="1.5" customHeight="1" x14ac:dyDescent="0.2"/>
  </sheetData>
  <mergeCells count="2">
    <mergeCell ref="A1:G1"/>
    <mergeCell ref="A2:G2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2017-05-25T10:56:56Z</cp:lastPrinted>
  <dcterms:created xsi:type="dcterms:W3CDTF">2017-05-25T10:54:37Z</dcterms:created>
  <dcterms:modified xsi:type="dcterms:W3CDTF">2020-01-11T09:13:03Z</dcterms:modified>
</cp:coreProperties>
</file>