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19\Исполнение консолидированного бюджета в разрезе ЭК\"/>
    </mc:Choice>
  </mc:AlternateContent>
  <bookViews>
    <workbookView xWindow="0" yWindow="0" windowWidth="21840" windowHeight="1120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E24" i="1"/>
  <c r="E19" i="1" s="1"/>
  <c r="C54" i="1"/>
  <c r="I6" i="1" l="1"/>
  <c r="H6" i="1"/>
  <c r="G47" i="1" l="1"/>
  <c r="E47" i="1"/>
  <c r="G43" i="1"/>
  <c r="E43" i="1"/>
  <c r="G40" i="1"/>
  <c r="E40" i="1"/>
  <c r="G31" i="1"/>
  <c r="E31" i="1"/>
  <c r="G29" i="1"/>
  <c r="E29" i="1"/>
  <c r="G28" i="1"/>
  <c r="E28" i="1"/>
  <c r="E27" i="1"/>
  <c r="G26" i="1"/>
  <c r="E26" i="1"/>
  <c r="G23" i="1"/>
  <c r="E23" i="1"/>
  <c r="G14" i="1"/>
  <c r="C43" i="1" l="1"/>
  <c r="C14" i="1"/>
  <c r="D43" i="1"/>
  <c r="D40" i="1"/>
  <c r="D29" i="1"/>
  <c r="D28" i="1"/>
  <c r="D27" i="1"/>
  <c r="D26" i="1"/>
  <c r="D23" i="1"/>
  <c r="D17" i="1"/>
  <c r="D14" i="1"/>
  <c r="H31" i="1" l="1"/>
  <c r="G30" i="1"/>
  <c r="D30" i="1"/>
  <c r="C30" i="1"/>
  <c r="E30" i="1"/>
  <c r="D48" i="1"/>
  <c r="D46" i="1"/>
  <c r="D42" i="1"/>
  <c r="D39" i="1"/>
  <c r="D32" i="1"/>
  <c r="D25" i="1"/>
  <c r="D19" i="1"/>
  <c r="D15" i="1"/>
  <c r="D13" i="1"/>
  <c r="D5" i="1"/>
  <c r="C48" i="1"/>
  <c r="C46" i="1"/>
  <c r="C42" i="1"/>
  <c r="C39" i="1"/>
  <c r="C32" i="1"/>
  <c r="C25" i="1"/>
  <c r="C19" i="1"/>
  <c r="C15" i="1"/>
  <c r="C13" i="1"/>
  <c r="C5" i="1"/>
  <c r="H30" i="1" l="1"/>
  <c r="I53" i="1"/>
  <c r="H53" i="1"/>
  <c r="I52" i="1"/>
  <c r="H52" i="1"/>
  <c r="I50" i="1"/>
  <c r="H50" i="1"/>
  <c r="I49" i="1"/>
  <c r="H49" i="1"/>
  <c r="I47" i="1"/>
  <c r="H47" i="1"/>
  <c r="I45" i="1"/>
  <c r="H45" i="1"/>
  <c r="I44" i="1"/>
  <c r="H44" i="1"/>
  <c r="I43" i="1"/>
  <c r="H43" i="1"/>
  <c r="I41" i="1"/>
  <c r="I40" i="1"/>
  <c r="H40" i="1"/>
  <c r="I38" i="1"/>
  <c r="H38" i="1"/>
  <c r="I37" i="1"/>
  <c r="H37" i="1"/>
  <c r="H35" i="1"/>
  <c r="I34" i="1"/>
  <c r="H34" i="1"/>
  <c r="I33" i="1"/>
  <c r="H33" i="1"/>
  <c r="H29" i="1"/>
  <c r="I28" i="1"/>
  <c r="H28" i="1"/>
  <c r="I27" i="1"/>
  <c r="H27" i="1"/>
  <c r="I26" i="1"/>
  <c r="H26" i="1"/>
  <c r="I24" i="1"/>
  <c r="H24" i="1"/>
  <c r="I23" i="1"/>
  <c r="H23" i="1"/>
  <c r="H22" i="1"/>
  <c r="I21" i="1"/>
  <c r="H21" i="1"/>
  <c r="I17" i="1"/>
  <c r="H17" i="1"/>
  <c r="I16" i="1"/>
  <c r="H16" i="1"/>
  <c r="I14" i="1"/>
  <c r="H14" i="1"/>
  <c r="I12" i="1"/>
  <c r="H12" i="1"/>
  <c r="H11" i="1"/>
  <c r="I8" i="1"/>
  <c r="H8" i="1"/>
  <c r="I7" i="1"/>
  <c r="H7" i="1"/>
  <c r="D51" i="1"/>
  <c r="D54" i="1" s="1"/>
  <c r="C51" i="1"/>
  <c r="F53" i="1" l="1"/>
  <c r="F52" i="1"/>
  <c r="F50" i="1"/>
  <c r="F49" i="1"/>
  <c r="F47" i="1"/>
  <c r="F45" i="1"/>
  <c r="F44" i="1"/>
  <c r="F43" i="1"/>
  <c r="F41" i="1"/>
  <c r="F40" i="1"/>
  <c r="F38" i="1"/>
  <c r="F37" i="1"/>
  <c r="F36" i="1"/>
  <c r="F35" i="1"/>
  <c r="F34" i="1"/>
  <c r="F33" i="1"/>
  <c r="F29" i="1"/>
  <c r="F28" i="1"/>
  <c r="F27" i="1"/>
  <c r="F26" i="1"/>
  <c r="F24" i="1"/>
  <c r="F23" i="1"/>
  <c r="F22" i="1"/>
  <c r="F21" i="1"/>
  <c r="F20" i="1"/>
  <c r="F18" i="1"/>
  <c r="F17" i="1"/>
  <c r="F16" i="1"/>
  <c r="F14" i="1"/>
  <c r="F12" i="1"/>
  <c r="F11" i="1"/>
  <c r="F10" i="1"/>
  <c r="F8" i="1"/>
  <c r="F7" i="1"/>
  <c r="E51" i="1" l="1"/>
  <c r="F51" i="1" s="1"/>
  <c r="G51" i="1"/>
  <c r="I51" i="1" l="1"/>
  <c r="H51" i="1"/>
  <c r="G48" i="1"/>
  <c r="I48" i="1" s="1"/>
  <c r="G46" i="1"/>
  <c r="I46" i="1" s="1"/>
  <c r="G42" i="1"/>
  <c r="I42" i="1" s="1"/>
  <c r="G39" i="1"/>
  <c r="I39" i="1" s="1"/>
  <c r="G32" i="1"/>
  <c r="I32" i="1" s="1"/>
  <c r="G25" i="1"/>
  <c r="I25" i="1" s="1"/>
  <c r="G19" i="1"/>
  <c r="I19" i="1" s="1"/>
  <c r="G15" i="1"/>
  <c r="I15" i="1" s="1"/>
  <c r="G13" i="1"/>
  <c r="I13" i="1" s="1"/>
  <c r="G5" i="1"/>
  <c r="I5" i="1" s="1"/>
  <c r="E48" i="1"/>
  <c r="E46" i="1"/>
  <c r="E42" i="1"/>
  <c r="E39" i="1"/>
  <c r="E32" i="1"/>
  <c r="E25" i="1"/>
  <c r="E15" i="1"/>
  <c r="E13" i="1"/>
  <c r="E5" i="1"/>
  <c r="E54" i="1" l="1"/>
  <c r="G54" i="1"/>
  <c r="I54" i="1" s="1"/>
  <c r="F48" i="1"/>
  <c r="H48" i="1"/>
  <c r="F46" i="1"/>
  <c r="H46" i="1"/>
  <c r="F42" i="1"/>
  <c r="H42" i="1"/>
  <c r="F39" i="1"/>
  <c r="H39" i="1"/>
  <c r="F32" i="1"/>
  <c r="H32" i="1"/>
  <c r="F25" i="1"/>
  <c r="H25" i="1"/>
  <c r="F19" i="1"/>
  <c r="H19" i="1"/>
  <c r="F15" i="1"/>
  <c r="H15" i="1"/>
  <c r="F13" i="1"/>
  <c r="H13" i="1"/>
  <c r="F5" i="1"/>
  <c r="H5" i="1"/>
  <c r="F54" i="1" l="1"/>
  <c r="H54" i="1"/>
</calcChain>
</file>

<file path=xl/sharedStrings.xml><?xml version="1.0" encoding="utf-8"?>
<sst xmlns="http://schemas.openxmlformats.org/spreadsheetml/2006/main" count="111" uniqueCount="111">
  <si>
    <t xml:space="preserve"> Отчет</t>
  </si>
  <si>
    <t>Ед.Изм.: тыс.руб.</t>
  </si>
  <si>
    <t>Функциональная структура</t>
  </si>
  <si>
    <t>Раздел,    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</si>
  <si>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</si>
  <si>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</si>
  <si>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</si>
  <si>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</si>
  <si>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</si>
  <si>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</si>
  <si>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</si>
  <si>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</si>
  <si>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</si>
  <si>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</si>
  <si>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</si>
  <si>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</si>
  <si>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</si>
  <si>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</si>
  <si>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</si>
  <si>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</si>
  <si>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</si>
  <si>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</si>
  <si>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</si>
  <si>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</si>
  <si>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</si>
  <si>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</si>
  <si>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</si>
  <si>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</si>
  <si>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</si>
  <si>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</si>
  <si>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</si>
  <si>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</si>
  <si>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</si>
  <si>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</si>
  <si>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</si>
  <si>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</si>
  <si>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</si>
  <si>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</si>
  <si>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</si>
  <si>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</si>
  <si>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</si>
  <si>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</si>
  <si>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</si>
  <si>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</si>
  <si>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</si>
  <si>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</si>
  <si>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</si>
  <si>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</si>
  <si>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</si>
  <si>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</si>
  <si>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</si>
  <si>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</si>
  <si>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</si>
  <si>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</si>
  <si>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</si>
  <si>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</si>
  <si>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</si>
  <si>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</si>
  <si>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</si>
  <si>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</si>
  <si>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</si>
  <si>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</si>
  <si>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</si>
  <si>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</si>
  <si>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</si>
  <si>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</si>
  <si>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</si>
  <si>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</si>
  <si>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</si>
  <si>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</si>
  <si>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</si>
  <si>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</si>
  <si>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</si>
  <si>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</si>
  <si>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</si>
  <si>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</si>
  <si>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</si>
  <si>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</si>
  <si>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</si>
  <si>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</si>
  <si>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</si>
  <si>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</si>
  <si>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</si>
  <si>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</si>
  <si>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</si>
  <si>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</si>
  <si>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</si>
  <si>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</si>
  <si>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</si>
  <si>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</si>
  <si>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</si>
  <si>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</si>
  <si>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РАСХОДЫ 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</si>
  <si>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</si>
  <si>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</si>
  <si>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</si>
  <si>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0310</t>
  </si>
  <si>
    <t>Уточненный план  на  2018 год</t>
  </si>
  <si>
    <t>Текущий план на 1 квартал 2018 года</t>
  </si>
  <si>
    <t xml:space="preserve">% исполнения текущего плана </t>
  </si>
  <si>
    <t>Уточненный план  на  2019 год</t>
  </si>
  <si>
    <t>Темп роста 2019 года к 2018 году</t>
  </si>
  <si>
    <t>ОХРАНА ОКРУЖАЮЩЕЙ СРЕДЫ</t>
  </si>
  <si>
    <t>Другие вопросы в области окружающей среды</t>
  </si>
  <si>
    <t>0600</t>
  </si>
  <si>
    <t>0605</t>
  </si>
  <si>
    <t>Судебная реформа</t>
  </si>
  <si>
    <t>0105</t>
  </si>
  <si>
    <t xml:space="preserve"> об исполнении консолидированного бюджета муниципального района Мелеузовский район Республики Башкортостан по расходам в разрезе разделов и подразделов за 3 квартал 2019 года в сравнении с  аналогичным периодом 2018 года</t>
  </si>
  <si>
    <t>Исполнено за 3 квартал 2018 года</t>
  </si>
  <si>
    <t>Исполнено за 3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</si>
</sst>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5" fillId="2" borderId="1" xfId="0" applyFont="1" applyFill="1" applyBorder="1" applyAlignment="1">
      <alignment vertical="top"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right" vertical="top"/>
    </xf>
    <xf numFmtId="0" fontId="0" fillId="2" borderId="0" xfId="0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center" shrinkToFit="1"/>
    </xf>
    <xf numFmtId="4" fontId="6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/>
    </xf>
    <xf numFmtId="4" fontId="0" fillId="2" borderId="1" xfId="0" applyNumberFormat="1" applyFill="1" applyBorder="1"/>
    <xf numFmtId="4" fontId="0" fillId="2" borderId="1" xfId="0" applyNumberFormat="1" applyFont="1" applyFill="1" applyBorder="1"/>
    <xf numFmtId="4" fontId="7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center" vertical="center" shrinkToFit="1"/>
    </xf>
    <xf numFmtId="4" fontId="8" fillId="2" borderId="1" xfId="0" applyNumberFormat="1" applyFont="1" applyFill="1" applyBorder="1"/>
    <xf numFmtId="0" fontId="8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 wrapText="1"/>
    </xf>
    <xf numFmtId="4" fontId="6" fillId="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topLeftCell="A31" workbookViewId="0">
      <selection activeCell="E55" sqref="E55:G56"/>
    </sheetView>
  </sheetViews>
  <sheetFormatPr defaultRowHeight="12.75" x14ac:dyDescent="0.2"/>
  <cols>
    <col min="1" max="1" width="53.6640625" style="3" customWidth="1"/>
    <col min="2" max="4" width="14.33203125" style="3" customWidth="1"/>
    <col min="5" max="5" width="15.5" style="4" customWidth="1"/>
    <col min="6" max="6" width="13.83203125" style="4" hidden="1" customWidth="1"/>
    <col min="7" max="7" width="16" style="4" customWidth="1"/>
    <col min="8" max="8" width="15.5" style="5" customWidth="1"/>
    <col min="9" max="9" width="13" style="2" customWidth="1"/>
    <col min="10" max="10" width="12.1640625" style="2" bestFit="1" customWidth="1"/>
    <col min="11" max="16384" width="9.33203125" style="2"/>
  </cols>
  <sheetData>
    <row r="1" spans="1:9" x14ac:dyDescent="0.2">
      <c r="A1" s="20" t="s">
        <v>0</v>
      </c>
      <c r="B1" s="20"/>
      <c r="C1" s="20"/>
      <c r="D1" s="20"/>
      <c r="E1" s="20"/>
      <c r="F1" s="20"/>
      <c r="G1" s="20"/>
      <c r="H1" s="20"/>
    </row>
    <row r="2" spans="1:9" ht="37.5" customHeight="1" x14ac:dyDescent="0.2">
      <c r="A2" s="20" t="s">
        <v>108</v>
      </c>
      <c r="B2" s="20"/>
      <c r="C2" s="20"/>
      <c r="D2" s="20"/>
      <c r="E2" s="20"/>
      <c r="F2" s="20"/>
      <c r="G2" s="20"/>
      <c r="H2" s="20"/>
    </row>
    <row r="3" spans="1:9" x14ac:dyDescent="0.2">
      <c r="A3" s="3" t="s">
        <v>1</v>
      </c>
    </row>
    <row r="4" spans="1:9" ht="45.75" customHeight="1" x14ac:dyDescent="0.2">
      <c r="A4" s="6" t="s">
        <v>2</v>
      </c>
      <c r="B4" s="7" t="s">
        <v>3</v>
      </c>
      <c r="C4" s="8" t="s">
        <v>97</v>
      </c>
      <c r="D4" s="8" t="s">
        <v>109</v>
      </c>
      <c r="E4" s="8" t="s">
        <v>100</v>
      </c>
      <c r="F4" s="8" t="s">
        <v>98</v>
      </c>
      <c r="G4" s="8" t="s">
        <v>110</v>
      </c>
      <c r="H4" s="8" t="s">
        <v>99</v>
      </c>
      <c r="I4" s="8" t="s">
        <v>101</v>
      </c>
    </row>
    <row r="5" spans="1:9" ht="15" x14ac:dyDescent="0.25">
      <c r="A5" s="9" t="s">
        <v>4</v>
      </c>
      <c r="B5" s="10" t="s">
        <v>5</v>
      </c>
      <c r="C5" s="11">
        <f>SUM(C6:C12)</f>
        <v>161526.56999999998</v>
      </c>
      <c r="D5" s="11">
        <f>SUM(D6:D12)</f>
        <v>99728.612609999982</v>
      </c>
      <c r="E5" s="11">
        <f>SUM(E6:E12)</f>
        <v>202196.01543</v>
      </c>
      <c r="F5" s="11">
        <f>E5/4</f>
        <v>50549.0038575</v>
      </c>
      <c r="G5" s="11">
        <f>SUM(G6:G12)</f>
        <v>124304.86662</v>
      </c>
      <c r="H5" s="12">
        <f>G5/E5*100</f>
        <v>61.477406642087949</v>
      </c>
      <c r="I5" s="13">
        <f>G5/D5*100</f>
        <v>124.64313236373621</v>
      </c>
    </row>
    <row r="6" spans="1:9" ht="45" x14ac:dyDescent="0.25">
      <c r="A6" s="7" t="s">
        <v>94</v>
      </c>
      <c r="B6" s="10" t="s">
        <v>93</v>
      </c>
      <c r="C6" s="14">
        <v>12618.63</v>
      </c>
      <c r="D6" s="15">
        <v>8264.5217200000006</v>
      </c>
      <c r="E6" s="14">
        <v>15168</v>
      </c>
      <c r="F6" s="16">
        <v>7409.3770000000004</v>
      </c>
      <c r="G6" s="15">
        <v>10540.297560000001</v>
      </c>
      <c r="H6" s="12">
        <f>G6/E6*100</f>
        <v>69.490358386075954</v>
      </c>
      <c r="I6" s="13">
        <f>G6/D6*100</f>
        <v>127.53669137915944</v>
      </c>
    </row>
    <row r="7" spans="1:9" ht="60" x14ac:dyDescent="0.25">
      <c r="A7" s="7" t="s">
        <v>6</v>
      </c>
      <c r="B7" s="10" t="s">
        <v>7</v>
      </c>
      <c r="C7" s="14">
        <v>3972.3</v>
      </c>
      <c r="D7" s="15">
        <v>2576.84627</v>
      </c>
      <c r="E7" s="14">
        <v>4947</v>
      </c>
      <c r="F7" s="16">
        <f t="shared" ref="F7:F54" si="0">E7/4</f>
        <v>1236.75</v>
      </c>
      <c r="G7" s="15">
        <v>2914.47453</v>
      </c>
      <c r="H7" s="12">
        <f t="shared" ref="H7:H54" si="1">G7/E7*100</f>
        <v>58.913978775015167</v>
      </c>
      <c r="I7" s="13">
        <f t="shared" ref="I7:I54" si="2">G7/D7*100</f>
        <v>113.10238270442107</v>
      </c>
    </row>
    <row r="8" spans="1:9" ht="60" x14ac:dyDescent="0.25">
      <c r="A8" s="7" t="s">
        <v>8</v>
      </c>
      <c r="B8" s="10" t="s">
        <v>9</v>
      </c>
      <c r="C8" s="14">
        <v>120156.23</v>
      </c>
      <c r="D8" s="15">
        <v>75414.193069999994</v>
      </c>
      <c r="E8" s="14">
        <v>144966.24348999999</v>
      </c>
      <c r="F8" s="16">
        <f t="shared" si="0"/>
        <v>36241.560872499998</v>
      </c>
      <c r="G8" s="15">
        <v>86201.42426</v>
      </c>
      <c r="H8" s="12">
        <f t="shared" si="1"/>
        <v>59.463101329480416</v>
      </c>
      <c r="I8" s="13">
        <f t="shared" si="2"/>
        <v>114.30398012743733</v>
      </c>
    </row>
    <row r="9" spans="1:9" ht="15" x14ac:dyDescent="0.25">
      <c r="A9" s="7" t="s">
        <v>106</v>
      </c>
      <c r="B9" s="10" t="s">
        <v>107</v>
      </c>
      <c r="C9" s="14">
        <v>187.61</v>
      </c>
      <c r="D9" s="15"/>
      <c r="E9" s="14"/>
      <c r="F9" s="16"/>
      <c r="G9" s="15"/>
      <c r="H9" s="12"/>
      <c r="I9" s="13"/>
    </row>
    <row r="10" spans="1:9" ht="30" x14ac:dyDescent="0.25">
      <c r="A10" s="7" t="s">
        <v>10</v>
      </c>
      <c r="B10" s="10" t="s">
        <v>11</v>
      </c>
      <c r="C10" s="14">
        <v>790.83</v>
      </c>
      <c r="D10" s="15">
        <v>701.9</v>
      </c>
      <c r="E10" s="14">
        <v>2136.6999999999998</v>
      </c>
      <c r="F10" s="16">
        <f t="shared" si="0"/>
        <v>534.17499999999995</v>
      </c>
      <c r="G10" s="15">
        <v>2136.6999999999998</v>
      </c>
      <c r="H10" s="12"/>
      <c r="I10" s="13"/>
    </row>
    <row r="11" spans="1:9" ht="15" x14ac:dyDescent="0.25">
      <c r="A11" s="7" t="s">
        <v>12</v>
      </c>
      <c r="B11" s="10" t="s">
        <v>13</v>
      </c>
      <c r="C11" s="14">
        <v>800</v>
      </c>
      <c r="D11" s="15"/>
      <c r="E11" s="14">
        <v>800</v>
      </c>
      <c r="F11" s="16">
        <f t="shared" si="0"/>
        <v>200</v>
      </c>
      <c r="G11" s="15"/>
      <c r="H11" s="12">
        <f t="shared" si="1"/>
        <v>0</v>
      </c>
      <c r="I11" s="13"/>
    </row>
    <row r="12" spans="1:9" ht="15" x14ac:dyDescent="0.25">
      <c r="A12" s="7" t="s">
        <v>14</v>
      </c>
      <c r="B12" s="10" t="s">
        <v>15</v>
      </c>
      <c r="C12" s="14">
        <v>23000.97</v>
      </c>
      <c r="D12" s="15">
        <v>12771.15155</v>
      </c>
      <c r="E12" s="14">
        <v>34178.071940000002</v>
      </c>
      <c r="F12" s="16">
        <f t="shared" si="0"/>
        <v>8544.5179850000004</v>
      </c>
      <c r="G12" s="15">
        <v>22511.970270000002</v>
      </c>
      <c r="H12" s="12">
        <f t="shared" si="1"/>
        <v>65.866706318367008</v>
      </c>
      <c r="I12" s="13">
        <f t="shared" si="2"/>
        <v>176.272047057495</v>
      </c>
    </row>
    <row r="13" spans="1:9" ht="15" x14ac:dyDescent="0.25">
      <c r="A13" s="9" t="s">
        <v>16</v>
      </c>
      <c r="B13" s="10" t="s">
        <v>17</v>
      </c>
      <c r="C13" s="11">
        <f>C14</f>
        <v>1735.3</v>
      </c>
      <c r="D13" s="11">
        <f>D14</f>
        <v>1192.84584</v>
      </c>
      <c r="E13" s="11">
        <f>E14</f>
        <v>1853.5</v>
      </c>
      <c r="F13" s="11">
        <f t="shared" si="0"/>
        <v>463.375</v>
      </c>
      <c r="G13" s="11">
        <f>G14</f>
        <v>1340.8191299999999</v>
      </c>
      <c r="H13" s="12">
        <f t="shared" si="1"/>
        <v>72.339850553007807</v>
      </c>
      <c r="I13" s="13">
        <f t="shared" si="2"/>
        <v>112.40506401061849</v>
      </c>
    </row>
    <row r="14" spans="1:9" ht="15" x14ac:dyDescent="0.25">
      <c r="A14" s="7" t="s">
        <v>18</v>
      </c>
      <c r="B14" s="10" t="s">
        <v>19</v>
      </c>
      <c r="C14" s="14">
        <f>3470.6-1735.3</f>
        <v>1735.3</v>
      </c>
      <c r="D14" s="15">
        <f>2494.32084-1301.475</f>
        <v>1192.84584</v>
      </c>
      <c r="E14" s="14">
        <v>1853.5</v>
      </c>
      <c r="F14" s="16">
        <f t="shared" si="0"/>
        <v>463.375</v>
      </c>
      <c r="G14" s="15">
        <f>2730.94413-1390.125</f>
        <v>1340.8191299999999</v>
      </c>
      <c r="H14" s="12">
        <f t="shared" si="1"/>
        <v>72.339850553007807</v>
      </c>
      <c r="I14" s="13">
        <f t="shared" si="2"/>
        <v>112.40506401061849</v>
      </c>
    </row>
    <row r="15" spans="1:9" ht="42.75" x14ac:dyDescent="0.25">
      <c r="A15" s="9" t="s">
        <v>20</v>
      </c>
      <c r="B15" s="10" t="s">
        <v>21</v>
      </c>
      <c r="C15" s="11">
        <f>SUM(C16:C18)</f>
        <v>21218.87</v>
      </c>
      <c r="D15" s="11">
        <f>SUM(D16:D18)</f>
        <v>14960.66123</v>
      </c>
      <c r="E15" s="11">
        <f>SUM(E16:E18)</f>
        <v>17351.39172</v>
      </c>
      <c r="F15" s="11">
        <f t="shared" si="0"/>
        <v>4337.8479299999999</v>
      </c>
      <c r="G15" s="11">
        <f>SUM(G16:G18)</f>
        <v>11993.9869</v>
      </c>
      <c r="H15" s="12">
        <f t="shared" si="1"/>
        <v>69.124062746939131</v>
      </c>
      <c r="I15" s="13">
        <f t="shared" si="2"/>
        <v>80.170165713992319</v>
      </c>
    </row>
    <row r="16" spans="1:9" ht="45" x14ac:dyDescent="0.25">
      <c r="A16" s="7" t="s">
        <v>22</v>
      </c>
      <c r="B16" s="10" t="s">
        <v>23</v>
      </c>
      <c r="C16" s="14">
        <v>3161</v>
      </c>
      <c r="D16" s="15">
        <v>1928.28</v>
      </c>
      <c r="E16" s="14">
        <v>3244</v>
      </c>
      <c r="F16" s="16">
        <f t="shared" si="0"/>
        <v>811</v>
      </c>
      <c r="G16" s="15">
        <v>2125.61798</v>
      </c>
      <c r="H16" s="12">
        <f t="shared" si="1"/>
        <v>65.52459864364981</v>
      </c>
      <c r="I16" s="13">
        <f t="shared" si="2"/>
        <v>110.23388615761196</v>
      </c>
    </row>
    <row r="17" spans="1:9" ht="15" x14ac:dyDescent="0.25">
      <c r="A17" s="7" t="s">
        <v>95</v>
      </c>
      <c r="B17" s="10" t="s">
        <v>96</v>
      </c>
      <c r="C17" s="14">
        <v>14786.74</v>
      </c>
      <c r="D17" s="15">
        <f>11623.65023-1177.4</f>
        <v>10446.25023</v>
      </c>
      <c r="E17" s="14">
        <v>14107.39172</v>
      </c>
      <c r="F17" s="16">
        <f t="shared" si="0"/>
        <v>3526.8479299999999</v>
      </c>
      <c r="G17" s="15">
        <v>9868.3689200000008</v>
      </c>
      <c r="H17" s="12">
        <f t="shared" si="1"/>
        <v>69.951760863134254</v>
      </c>
      <c r="I17" s="13">
        <f t="shared" si="2"/>
        <v>94.468050283340773</v>
      </c>
    </row>
    <row r="18" spans="1:9" ht="45" x14ac:dyDescent="0.25">
      <c r="A18" s="7" t="s">
        <v>24</v>
      </c>
      <c r="B18" s="10" t="s">
        <v>25</v>
      </c>
      <c r="C18" s="14">
        <v>3271.13</v>
      </c>
      <c r="D18" s="14">
        <v>2586.1309999999999</v>
      </c>
      <c r="E18" s="14"/>
      <c r="F18" s="16">
        <f t="shared" si="0"/>
        <v>0</v>
      </c>
      <c r="G18" s="15"/>
      <c r="H18" s="12"/>
      <c r="I18" s="13"/>
    </row>
    <row r="19" spans="1:9" ht="15" x14ac:dyDescent="0.25">
      <c r="A19" s="9" t="s">
        <v>26</v>
      </c>
      <c r="B19" s="10" t="s">
        <v>27</v>
      </c>
      <c r="C19" s="11">
        <f>SUM(C20:C24)</f>
        <v>207625.81</v>
      </c>
      <c r="D19" s="11">
        <f>SUM(D20:D24)</f>
        <v>99569.551009999981</v>
      </c>
      <c r="E19" s="11">
        <f>SUM(E20:E24)</f>
        <v>232276.04034000001</v>
      </c>
      <c r="F19" s="11">
        <f t="shared" si="0"/>
        <v>58069.010085000002</v>
      </c>
      <c r="G19" s="11">
        <f>SUM(G20:G24)</f>
        <v>109765.54812000001</v>
      </c>
      <c r="H19" s="12">
        <f t="shared" si="1"/>
        <v>47.256509091220892</v>
      </c>
      <c r="I19" s="13">
        <f t="shared" si="2"/>
        <v>110.2400754111827</v>
      </c>
    </row>
    <row r="20" spans="1:9" ht="15" x14ac:dyDescent="0.25">
      <c r="A20" s="7" t="s">
        <v>28</v>
      </c>
      <c r="B20" s="10" t="s">
        <v>29</v>
      </c>
      <c r="C20" s="15">
        <v>250</v>
      </c>
      <c r="D20" s="15">
        <v>118.60888</v>
      </c>
      <c r="E20" s="15">
        <v>0</v>
      </c>
      <c r="F20" s="16">
        <f t="shared" si="0"/>
        <v>0</v>
      </c>
      <c r="G20" s="15"/>
      <c r="H20" s="12"/>
      <c r="I20" s="13"/>
    </row>
    <row r="21" spans="1:9" ht="15" x14ac:dyDescent="0.25">
      <c r="A21" s="7" t="s">
        <v>30</v>
      </c>
      <c r="B21" s="10" t="s">
        <v>31</v>
      </c>
      <c r="C21" s="14">
        <v>11452.3</v>
      </c>
      <c r="D21" s="15">
        <v>2957.9796299999998</v>
      </c>
      <c r="E21" s="14">
        <v>11241.6</v>
      </c>
      <c r="F21" s="16">
        <f t="shared" si="0"/>
        <v>2810.4</v>
      </c>
      <c r="G21" s="15">
        <v>3744.1074100000001</v>
      </c>
      <c r="H21" s="12">
        <f t="shared" si="1"/>
        <v>33.305823103472818</v>
      </c>
      <c r="I21" s="13">
        <f t="shared" si="2"/>
        <v>126.57651094101688</v>
      </c>
    </row>
    <row r="22" spans="1:9" ht="15" x14ac:dyDescent="0.25">
      <c r="A22" s="7" t="s">
        <v>32</v>
      </c>
      <c r="B22" s="10" t="s">
        <v>33</v>
      </c>
      <c r="C22" s="14">
        <v>270</v>
      </c>
      <c r="D22" s="15">
        <v>242.494</v>
      </c>
      <c r="E22" s="14">
        <v>270</v>
      </c>
      <c r="F22" s="16">
        <f t="shared" si="0"/>
        <v>67.5</v>
      </c>
      <c r="G22" s="15">
        <v>270</v>
      </c>
      <c r="H22" s="12">
        <f t="shared" si="1"/>
        <v>100</v>
      </c>
      <c r="I22" s="13"/>
    </row>
    <row r="23" spans="1:9" ht="15" x14ac:dyDescent="0.25">
      <c r="A23" s="7" t="s">
        <v>34</v>
      </c>
      <c r="B23" s="10" t="s">
        <v>35</v>
      </c>
      <c r="C23" s="14">
        <v>175717.37</v>
      </c>
      <c r="D23" s="15">
        <f>108477.1461-20386.0816</f>
        <v>88091.064499999993</v>
      </c>
      <c r="E23" s="14">
        <f>214120.96638-23737.96593</f>
        <v>190383.00044999999</v>
      </c>
      <c r="F23" s="16">
        <f t="shared" si="0"/>
        <v>47595.750112499998</v>
      </c>
      <c r="G23" s="15">
        <f>97829.53572-5704.37593</f>
        <v>92125.159790000005</v>
      </c>
      <c r="H23" s="12">
        <f t="shared" si="1"/>
        <v>48.389383281200416</v>
      </c>
      <c r="I23" s="13">
        <f t="shared" si="2"/>
        <v>104.57946025842384</v>
      </c>
    </row>
    <row r="24" spans="1:9" ht="30" x14ac:dyDescent="0.25">
      <c r="A24" s="7" t="s">
        <v>36</v>
      </c>
      <c r="B24" s="10" t="s">
        <v>37</v>
      </c>
      <c r="C24" s="14">
        <v>19936.14</v>
      </c>
      <c r="D24" s="15">
        <v>8159.4040000000005</v>
      </c>
      <c r="E24" s="14">
        <f>39581.43989-9200</f>
        <v>30381.439890000001</v>
      </c>
      <c r="F24" s="16">
        <f t="shared" si="0"/>
        <v>7595.3599725000004</v>
      </c>
      <c r="G24" s="15">
        <f>21798.60968-8172.32876</f>
        <v>13626.280920000001</v>
      </c>
      <c r="H24" s="12">
        <f t="shared" si="1"/>
        <v>44.850675179766803</v>
      </c>
      <c r="I24" s="13">
        <f t="shared" si="2"/>
        <v>167.000934381972</v>
      </c>
    </row>
    <row r="25" spans="1:9" ht="28.5" x14ac:dyDescent="0.25">
      <c r="A25" s="9" t="s">
        <v>38</v>
      </c>
      <c r="B25" s="10" t="s">
        <v>39</v>
      </c>
      <c r="C25" s="11">
        <f>SUM(C26:C29)</f>
        <v>173847.9</v>
      </c>
      <c r="D25" s="11">
        <f>SUM(D26:D29)</f>
        <v>81174.607549999913</v>
      </c>
      <c r="E25" s="21">
        <f>SUM(E26:E29)</f>
        <v>293640.00973300001</v>
      </c>
      <c r="F25" s="21">
        <f t="shared" si="0"/>
        <v>73410.002433250003</v>
      </c>
      <c r="G25" s="21">
        <f>SUM(G26:G29)</f>
        <v>103294.26015000002</v>
      </c>
      <c r="H25" s="12">
        <f t="shared" si="1"/>
        <v>35.177175019140975</v>
      </c>
      <c r="I25" s="13">
        <f t="shared" si="2"/>
        <v>127.24947279403278</v>
      </c>
    </row>
    <row r="26" spans="1:9" ht="15" x14ac:dyDescent="0.25">
      <c r="A26" s="7" t="s">
        <v>40</v>
      </c>
      <c r="B26" s="10" t="s">
        <v>41</v>
      </c>
      <c r="C26" s="14">
        <v>8677.1200000000008</v>
      </c>
      <c r="D26" s="15">
        <f>12876.13849-5594.3475</f>
        <v>7281.7909899999995</v>
      </c>
      <c r="E26" s="14">
        <f>17089.27965-2971.4</f>
        <v>14117.879650000001</v>
      </c>
      <c r="F26" s="16">
        <f t="shared" si="0"/>
        <v>3529.4699125000002</v>
      </c>
      <c r="G26" s="15">
        <f>8673.51488</f>
        <v>8673.5148800000006</v>
      </c>
      <c r="H26" s="12">
        <f t="shared" si="1"/>
        <v>61.436384889426364</v>
      </c>
      <c r="I26" s="13">
        <f t="shared" si="2"/>
        <v>119.11238446573431</v>
      </c>
    </row>
    <row r="27" spans="1:9" ht="15" x14ac:dyDescent="0.25">
      <c r="A27" s="7" t="s">
        <v>42</v>
      </c>
      <c r="B27" s="10" t="s">
        <v>43</v>
      </c>
      <c r="C27" s="14">
        <v>61490.48</v>
      </c>
      <c r="D27" s="15">
        <f>20776.56619-957.47899</f>
        <v>19819.087200000002</v>
      </c>
      <c r="E27" s="14">
        <f>102369.36498-300</f>
        <v>102069.36498</v>
      </c>
      <c r="F27" s="16">
        <f t="shared" si="0"/>
        <v>25517.341245</v>
      </c>
      <c r="G27" s="15">
        <v>19015.90105</v>
      </c>
      <c r="H27" s="12">
        <f t="shared" si="1"/>
        <v>18.630370683432854</v>
      </c>
      <c r="I27" s="13">
        <f t="shared" si="2"/>
        <v>95.947410988736152</v>
      </c>
    </row>
    <row r="28" spans="1:9" ht="15" x14ac:dyDescent="0.25">
      <c r="A28" s="7" t="s">
        <v>44</v>
      </c>
      <c r="B28" s="10" t="s">
        <v>45</v>
      </c>
      <c r="C28" s="14">
        <v>101869</v>
      </c>
      <c r="D28" s="15">
        <f>62683.1123099999-9867.88294999999</f>
        <v>52815.22935999991</v>
      </c>
      <c r="E28" s="14">
        <f>259364.02531-85826.7182</f>
        <v>173537.30710999999</v>
      </c>
      <c r="F28" s="16">
        <f t="shared" si="0"/>
        <v>43384.326777499999</v>
      </c>
      <c r="G28" s="15">
        <f>126482.3111-54228.52488</f>
        <v>72253.786220000009</v>
      </c>
      <c r="H28" s="12">
        <f t="shared" si="1"/>
        <v>41.635880735547282</v>
      </c>
      <c r="I28" s="13">
        <f t="shared" si="2"/>
        <v>136.80483280211232</v>
      </c>
    </row>
    <row r="29" spans="1:9" ht="30" x14ac:dyDescent="0.25">
      <c r="A29" s="7" t="s">
        <v>46</v>
      </c>
      <c r="B29" s="10" t="s">
        <v>47</v>
      </c>
      <c r="C29" s="14">
        <v>1811.3</v>
      </c>
      <c r="D29" s="15">
        <f>7333.5-6075</f>
        <v>1258.5</v>
      </c>
      <c r="E29" s="14">
        <f>10282.49207-6367.034077</f>
        <v>3915.457993</v>
      </c>
      <c r="F29" s="16">
        <f t="shared" si="0"/>
        <v>978.86449825</v>
      </c>
      <c r="G29" s="15">
        <f>7960.09207-4609.03407</f>
        <v>3351.058</v>
      </c>
      <c r="H29" s="12">
        <f t="shared" si="1"/>
        <v>85.585339083983882</v>
      </c>
      <c r="I29" s="13"/>
    </row>
    <row r="30" spans="1:9" s="19" customFormat="1" ht="15" x14ac:dyDescent="0.25">
      <c r="A30" s="9" t="s">
        <v>102</v>
      </c>
      <c r="B30" s="17" t="s">
        <v>104</v>
      </c>
      <c r="C30" s="18">
        <f t="shared" ref="C30:D30" si="3">C31</f>
        <v>0</v>
      </c>
      <c r="D30" s="18">
        <f t="shared" si="3"/>
        <v>0</v>
      </c>
      <c r="E30" s="18">
        <f>E31</f>
        <v>14777.833299999998</v>
      </c>
      <c r="F30" s="11"/>
      <c r="G30" s="18">
        <f>G31</f>
        <v>6432.5721099999992</v>
      </c>
      <c r="H30" s="12">
        <f t="shared" ref="H30:H31" si="4">G30/E30*100</f>
        <v>43.528519908260165</v>
      </c>
      <c r="I30" s="13"/>
    </row>
    <row r="31" spans="1:9" ht="15" x14ac:dyDescent="0.25">
      <c r="A31" s="7" t="s">
        <v>103</v>
      </c>
      <c r="B31" s="10" t="s">
        <v>105</v>
      </c>
      <c r="C31" s="14"/>
      <c r="D31" s="15"/>
      <c r="E31" s="14">
        <f>19517.8333-4740</f>
        <v>14777.833299999998</v>
      </c>
      <c r="F31" s="16"/>
      <c r="G31" s="15">
        <f>10347.57211-3915</f>
        <v>6432.5721099999992</v>
      </c>
      <c r="H31" s="12">
        <f t="shared" si="4"/>
        <v>43.528519908260165</v>
      </c>
      <c r="I31" s="13"/>
    </row>
    <row r="32" spans="1:9" ht="15" x14ac:dyDescent="0.25">
      <c r="A32" s="9" t="s">
        <v>48</v>
      </c>
      <c r="B32" s="10" t="s">
        <v>49</v>
      </c>
      <c r="C32" s="11">
        <f>SUM(C33:C38)</f>
        <v>1085697.07</v>
      </c>
      <c r="D32" s="11">
        <f>SUM(D33:D38)</f>
        <v>767718.84937999991</v>
      </c>
      <c r="E32" s="11">
        <f>SUM(E33:E38)</f>
        <v>1153772.8576799999</v>
      </c>
      <c r="F32" s="11">
        <f t="shared" si="0"/>
        <v>288443.21441999997</v>
      </c>
      <c r="G32" s="11">
        <f>SUM(G33:G38)</f>
        <v>826824.29943000001</v>
      </c>
      <c r="H32" s="12">
        <f t="shared" si="1"/>
        <v>71.662658202288938</v>
      </c>
      <c r="I32" s="13">
        <f t="shared" si="2"/>
        <v>107.69884054530287</v>
      </c>
    </row>
    <row r="33" spans="1:9" ht="15" x14ac:dyDescent="0.25">
      <c r="A33" s="7" t="s">
        <v>50</v>
      </c>
      <c r="B33" s="10" t="s">
        <v>51</v>
      </c>
      <c r="C33" s="14">
        <v>379328.7</v>
      </c>
      <c r="D33" s="15">
        <v>251842.22305999999</v>
      </c>
      <c r="E33" s="14">
        <v>392687.53367999999</v>
      </c>
      <c r="F33" s="16">
        <f t="shared" si="0"/>
        <v>98171.883419999998</v>
      </c>
      <c r="G33" s="15">
        <v>275474.10657</v>
      </c>
      <c r="H33" s="12">
        <f t="shared" si="1"/>
        <v>70.150968121764492</v>
      </c>
      <c r="I33" s="13">
        <f t="shared" si="2"/>
        <v>109.38360661800934</v>
      </c>
    </row>
    <row r="34" spans="1:9" ht="15" x14ac:dyDescent="0.25">
      <c r="A34" s="7" t="s">
        <v>52</v>
      </c>
      <c r="B34" s="10" t="s">
        <v>53</v>
      </c>
      <c r="C34" s="14">
        <v>539015.66</v>
      </c>
      <c r="D34" s="15">
        <v>393087.97126000002</v>
      </c>
      <c r="E34" s="14">
        <v>585490.424</v>
      </c>
      <c r="F34" s="16">
        <f t="shared" si="0"/>
        <v>146372.606</v>
      </c>
      <c r="G34" s="15">
        <v>413974.86722000001</v>
      </c>
      <c r="H34" s="12">
        <f t="shared" si="1"/>
        <v>70.705659776939413</v>
      </c>
      <c r="I34" s="13">
        <f t="shared" si="2"/>
        <v>105.31354238417659</v>
      </c>
    </row>
    <row r="35" spans="1:9" ht="15.75" x14ac:dyDescent="0.25">
      <c r="A35" s="1" t="s">
        <v>54</v>
      </c>
      <c r="B35" s="10" t="s">
        <v>55</v>
      </c>
      <c r="C35" s="14">
        <v>100816.11</v>
      </c>
      <c r="D35" s="15">
        <v>75025.252600000007</v>
      </c>
      <c r="E35" s="14">
        <v>104680.2</v>
      </c>
      <c r="F35" s="16">
        <f t="shared" si="0"/>
        <v>26170.05</v>
      </c>
      <c r="G35" s="15">
        <v>84181.070370000001</v>
      </c>
      <c r="H35" s="12">
        <f t="shared" si="1"/>
        <v>80.417376323316162</v>
      </c>
      <c r="I35" s="13"/>
    </row>
    <row r="36" spans="1:9" ht="30" x14ac:dyDescent="0.25">
      <c r="A36" s="7" t="s">
        <v>56</v>
      </c>
      <c r="B36" s="10" t="s">
        <v>57</v>
      </c>
      <c r="C36" s="14"/>
      <c r="D36" s="15"/>
      <c r="E36" s="14"/>
      <c r="F36" s="16">
        <f t="shared" si="0"/>
        <v>0</v>
      </c>
      <c r="G36" s="15"/>
      <c r="H36" s="12"/>
      <c r="I36" s="13"/>
    </row>
    <row r="37" spans="1:9" ht="15" x14ac:dyDescent="0.25">
      <c r="A37" s="7" t="s">
        <v>58</v>
      </c>
      <c r="B37" s="10" t="s">
        <v>59</v>
      </c>
      <c r="C37" s="14">
        <v>31691.599999999999</v>
      </c>
      <c r="D37" s="15">
        <v>28813.547999999999</v>
      </c>
      <c r="E37" s="14">
        <v>34507.199999999997</v>
      </c>
      <c r="F37" s="16">
        <f t="shared" si="0"/>
        <v>8626.7999999999993</v>
      </c>
      <c r="G37" s="15">
        <v>31537.424599999998</v>
      </c>
      <c r="H37" s="12">
        <f t="shared" si="1"/>
        <v>91.393751448972978</v>
      </c>
      <c r="I37" s="13">
        <f t="shared" si="2"/>
        <v>109.45345779700577</v>
      </c>
    </row>
    <row r="38" spans="1:9" ht="15" x14ac:dyDescent="0.25">
      <c r="A38" s="7" t="s">
        <v>60</v>
      </c>
      <c r="B38" s="10" t="s">
        <v>61</v>
      </c>
      <c r="C38" s="14">
        <v>34845</v>
      </c>
      <c r="D38" s="15">
        <v>18949.854459999999</v>
      </c>
      <c r="E38" s="14">
        <v>36407.5</v>
      </c>
      <c r="F38" s="16">
        <f t="shared" si="0"/>
        <v>9101.875</v>
      </c>
      <c r="G38" s="15">
        <v>21656.830669999999</v>
      </c>
      <c r="H38" s="12">
        <f t="shared" si="1"/>
        <v>59.484531126828266</v>
      </c>
      <c r="I38" s="13">
        <f t="shared" si="2"/>
        <v>114.28494459265626</v>
      </c>
    </row>
    <row r="39" spans="1:9" ht="15" x14ac:dyDescent="0.25">
      <c r="A39" s="9" t="s">
        <v>62</v>
      </c>
      <c r="B39" s="10" t="s">
        <v>63</v>
      </c>
      <c r="C39" s="11">
        <f>SUM(C40:C41)</f>
        <v>129040.6</v>
      </c>
      <c r="D39" s="11">
        <f>SUM(D40:D41)</f>
        <v>102286.48793999999</v>
      </c>
      <c r="E39" s="11">
        <f>SUM(E40:E41)</f>
        <v>128060.58157000001</v>
      </c>
      <c r="F39" s="11">
        <f t="shared" si="0"/>
        <v>32015.145392500002</v>
      </c>
      <c r="G39" s="11">
        <f>SUM(G40:G41)</f>
        <v>105946.30587</v>
      </c>
      <c r="H39" s="12">
        <f t="shared" si="1"/>
        <v>82.731395228037456</v>
      </c>
      <c r="I39" s="13">
        <f t="shared" si="2"/>
        <v>103.57800722627881</v>
      </c>
    </row>
    <row r="40" spans="1:9" ht="15" x14ac:dyDescent="0.25">
      <c r="A40" s="7" t="s">
        <v>64</v>
      </c>
      <c r="B40" s="10" t="s">
        <v>65</v>
      </c>
      <c r="C40" s="14">
        <v>128552.99</v>
      </c>
      <c r="D40" s="15">
        <f>105219.57784-3118.069</f>
        <v>102101.50883999999</v>
      </c>
      <c r="E40" s="14">
        <f>144815.58157-16755</f>
        <v>128060.58157000001</v>
      </c>
      <c r="F40" s="16">
        <f t="shared" si="0"/>
        <v>32015.145392500002</v>
      </c>
      <c r="G40" s="15">
        <f>115698.90587-9752.6</f>
        <v>105946.30587</v>
      </c>
      <c r="H40" s="12">
        <f t="shared" si="1"/>
        <v>82.731395228037456</v>
      </c>
      <c r="I40" s="13">
        <f t="shared" si="2"/>
        <v>103.76566132438363</v>
      </c>
    </row>
    <row r="41" spans="1:9" ht="30" x14ac:dyDescent="0.25">
      <c r="A41" s="7" t="s">
        <v>66</v>
      </c>
      <c r="B41" s="10" t="s">
        <v>67</v>
      </c>
      <c r="C41" s="14">
        <v>487.61</v>
      </c>
      <c r="D41" s="15">
        <v>184.97909999999999</v>
      </c>
      <c r="E41" s="14"/>
      <c r="F41" s="16">
        <f t="shared" si="0"/>
        <v>0</v>
      </c>
      <c r="G41" s="15"/>
      <c r="H41" s="12"/>
      <c r="I41" s="13">
        <f t="shared" si="2"/>
        <v>0</v>
      </c>
    </row>
    <row r="42" spans="1:9" ht="15" x14ac:dyDescent="0.25">
      <c r="A42" s="9" t="s">
        <v>68</v>
      </c>
      <c r="B42" s="10" t="s">
        <v>69</v>
      </c>
      <c r="C42" s="11">
        <f>SUM(C43:C45)</f>
        <v>107031.81724</v>
      </c>
      <c r="D42" s="11">
        <f>SUM(D43:D45)</f>
        <v>54961.414109999998</v>
      </c>
      <c r="E42" s="11">
        <f>SUM(E43:E45)</f>
        <v>127699.23387000001</v>
      </c>
      <c r="F42" s="11">
        <f t="shared" si="0"/>
        <v>31924.808467500003</v>
      </c>
      <c r="G42" s="11">
        <f>SUM(G43:G45)</f>
        <v>83710.365140000009</v>
      </c>
      <c r="H42" s="12">
        <f t="shared" si="1"/>
        <v>65.552754392574187</v>
      </c>
      <c r="I42" s="13">
        <f t="shared" si="2"/>
        <v>152.30751700176734</v>
      </c>
    </row>
    <row r="43" spans="1:9" ht="15" x14ac:dyDescent="0.25">
      <c r="A43" s="7" t="s">
        <v>70</v>
      </c>
      <c r="B43" s="10" t="s">
        <v>71</v>
      </c>
      <c r="C43" s="14">
        <f>1245.17448-439.58724</f>
        <v>805.58723999999984</v>
      </c>
      <c r="D43" s="15">
        <f>1001.09215-383.77522</f>
        <v>617.31692999999996</v>
      </c>
      <c r="E43" s="14">
        <f>817-244</f>
        <v>573</v>
      </c>
      <c r="F43" s="16">
        <f t="shared" si="0"/>
        <v>143.25</v>
      </c>
      <c r="G43" s="15">
        <f>698.7731-244</f>
        <v>454.7731</v>
      </c>
      <c r="H43" s="12">
        <f t="shared" si="1"/>
        <v>79.367033158813257</v>
      </c>
      <c r="I43" s="13">
        <f t="shared" si="2"/>
        <v>73.669306299440066</v>
      </c>
    </row>
    <row r="44" spans="1:9" ht="15" x14ac:dyDescent="0.25">
      <c r="A44" s="7" t="s">
        <v>72</v>
      </c>
      <c r="B44" s="10" t="s">
        <v>73</v>
      </c>
      <c r="C44" s="14">
        <v>29547.200000000001</v>
      </c>
      <c r="D44" s="15">
        <v>12511.46</v>
      </c>
      <c r="E44" s="14">
        <v>20966.687600000001</v>
      </c>
      <c r="F44" s="16">
        <f t="shared" si="0"/>
        <v>5241.6719000000003</v>
      </c>
      <c r="G44" s="15">
        <v>15561.018</v>
      </c>
      <c r="H44" s="12">
        <f t="shared" si="1"/>
        <v>74.217817792067436</v>
      </c>
      <c r="I44" s="13">
        <f t="shared" si="2"/>
        <v>124.3741178087929</v>
      </c>
    </row>
    <row r="45" spans="1:9" ht="15" x14ac:dyDescent="0.25">
      <c r="A45" s="7" t="s">
        <v>74</v>
      </c>
      <c r="B45" s="10" t="s">
        <v>75</v>
      </c>
      <c r="C45" s="14">
        <v>76679.03</v>
      </c>
      <c r="D45" s="15">
        <v>41832.637179999998</v>
      </c>
      <c r="E45" s="14">
        <v>106159.54627000001</v>
      </c>
      <c r="F45" s="16">
        <f t="shared" si="0"/>
        <v>26539.886567500002</v>
      </c>
      <c r="G45" s="15">
        <v>67694.574040000007</v>
      </c>
      <c r="H45" s="12">
        <f t="shared" si="1"/>
        <v>63.766826836118504</v>
      </c>
      <c r="I45" s="13">
        <f t="shared" si="2"/>
        <v>161.82239180551707</v>
      </c>
    </row>
    <row r="46" spans="1:9" ht="15" x14ac:dyDescent="0.25">
      <c r="A46" s="9" t="s">
        <v>76</v>
      </c>
      <c r="B46" s="10" t="s">
        <v>77</v>
      </c>
      <c r="C46" s="11">
        <f>C47</f>
        <v>46453.56</v>
      </c>
      <c r="D46" s="11">
        <f>D47</f>
        <v>39563.699999999997</v>
      </c>
      <c r="E46" s="11">
        <f>E47</f>
        <v>54089.3</v>
      </c>
      <c r="F46" s="11">
        <f t="shared" si="0"/>
        <v>13522.325000000001</v>
      </c>
      <c r="G46" s="11">
        <f>G47</f>
        <v>43606.7</v>
      </c>
      <c r="H46" s="12">
        <f t="shared" si="1"/>
        <v>80.619826841907724</v>
      </c>
      <c r="I46" s="13">
        <f t="shared" si="2"/>
        <v>110.21896334266006</v>
      </c>
    </row>
    <row r="47" spans="1:9" ht="15" x14ac:dyDescent="0.25">
      <c r="A47" s="7" t="s">
        <v>78</v>
      </c>
      <c r="B47" s="10" t="s">
        <v>79</v>
      </c>
      <c r="C47" s="14">
        <v>46453.56</v>
      </c>
      <c r="D47" s="15">
        <v>39563.699999999997</v>
      </c>
      <c r="E47" s="14">
        <f>71866.3-17777</f>
        <v>54089.3</v>
      </c>
      <c r="F47" s="16">
        <f t="shared" si="0"/>
        <v>13522.325000000001</v>
      </c>
      <c r="G47" s="15">
        <f>59607.7-16001</f>
        <v>43606.7</v>
      </c>
      <c r="H47" s="12">
        <f t="shared" si="1"/>
        <v>80.619826841907724</v>
      </c>
      <c r="I47" s="13">
        <f t="shared" si="2"/>
        <v>110.21896334266006</v>
      </c>
    </row>
    <row r="48" spans="1:9" ht="28.5" x14ac:dyDescent="0.25">
      <c r="A48" s="9" t="s">
        <v>80</v>
      </c>
      <c r="B48" s="10" t="s">
        <v>81</v>
      </c>
      <c r="C48" s="11">
        <f>SUM(C49:C50)</f>
        <v>3922.75</v>
      </c>
      <c r="D48" s="11">
        <f>SUM(D49:D50)</f>
        <v>2177.9610000000002</v>
      </c>
      <c r="E48" s="11">
        <f>SUM(E49:E50)</f>
        <v>4900.8</v>
      </c>
      <c r="F48" s="11">
        <f t="shared" si="0"/>
        <v>1225.2</v>
      </c>
      <c r="G48" s="11">
        <f>SUM(G49:G50)</f>
        <v>3095.2219999999998</v>
      </c>
      <c r="H48" s="12">
        <f t="shared" si="1"/>
        <v>63.157484492327775</v>
      </c>
      <c r="I48" s="13">
        <f t="shared" si="2"/>
        <v>142.11558425518177</v>
      </c>
    </row>
    <row r="49" spans="1:9" ht="15" x14ac:dyDescent="0.25">
      <c r="A49" s="7" t="s">
        <v>82</v>
      </c>
      <c r="B49" s="10" t="s">
        <v>83</v>
      </c>
      <c r="C49" s="14">
        <v>2500</v>
      </c>
      <c r="D49" s="15">
        <v>1575</v>
      </c>
      <c r="E49" s="14">
        <v>3150</v>
      </c>
      <c r="F49" s="16">
        <f t="shared" si="0"/>
        <v>787.5</v>
      </c>
      <c r="G49" s="15">
        <v>2100</v>
      </c>
      <c r="H49" s="12">
        <f t="shared" si="1"/>
        <v>66.666666666666657</v>
      </c>
      <c r="I49" s="13">
        <f t="shared" si="2"/>
        <v>133.33333333333331</v>
      </c>
    </row>
    <row r="50" spans="1:9" ht="18" customHeight="1" x14ac:dyDescent="0.25">
      <c r="A50" s="7" t="s">
        <v>84</v>
      </c>
      <c r="B50" s="10" t="s">
        <v>85</v>
      </c>
      <c r="C50" s="14">
        <v>1422.75</v>
      </c>
      <c r="D50" s="15">
        <v>602.96100000000001</v>
      </c>
      <c r="E50" s="14">
        <v>1750.8</v>
      </c>
      <c r="F50" s="16">
        <f t="shared" si="0"/>
        <v>437.7</v>
      </c>
      <c r="G50" s="15">
        <v>995.22199999999998</v>
      </c>
      <c r="H50" s="12">
        <f t="shared" si="1"/>
        <v>56.843842814713277</v>
      </c>
      <c r="I50" s="13">
        <f t="shared" si="2"/>
        <v>165.05578304401115</v>
      </c>
    </row>
    <row r="51" spans="1:9" ht="12" hidden="1" customHeight="1" x14ac:dyDescent="0.25">
      <c r="A51" s="9" t="s">
        <v>86</v>
      </c>
      <c r="B51" s="10" t="s">
        <v>87</v>
      </c>
      <c r="C51" s="11">
        <f>SUM(C52:C53)</f>
        <v>0</v>
      </c>
      <c r="D51" s="11">
        <f>SUM(D52:D53)</f>
        <v>0</v>
      </c>
      <c r="E51" s="11">
        <f>SUM(E52:E53)</f>
        <v>0</v>
      </c>
      <c r="F51" s="11">
        <f t="shared" si="0"/>
        <v>0</v>
      </c>
      <c r="G51" s="11">
        <f>SUM(G52:G53)</f>
        <v>0</v>
      </c>
      <c r="H51" s="12" t="e">
        <f t="shared" si="1"/>
        <v>#DIV/0!</v>
      </c>
      <c r="I51" s="13" t="e">
        <f t="shared" si="2"/>
        <v>#DIV/0!</v>
      </c>
    </row>
    <row r="52" spans="1:9" ht="17.25" hidden="1" customHeight="1" x14ac:dyDescent="0.25">
      <c r="A52" s="7" t="s">
        <v>88</v>
      </c>
      <c r="B52" s="10" t="s">
        <v>89</v>
      </c>
      <c r="C52" s="14"/>
      <c r="D52" s="14"/>
      <c r="E52" s="14"/>
      <c r="F52" s="11">
        <f t="shared" si="0"/>
        <v>0</v>
      </c>
      <c r="G52" s="14"/>
      <c r="H52" s="12" t="e">
        <f t="shared" si="1"/>
        <v>#DIV/0!</v>
      </c>
      <c r="I52" s="13" t="e">
        <f t="shared" si="2"/>
        <v>#DIV/0!</v>
      </c>
    </row>
    <row r="53" spans="1:9" ht="21.75" hidden="1" customHeight="1" x14ac:dyDescent="0.25">
      <c r="A53" s="7" t="s">
        <v>90</v>
      </c>
      <c r="B53" s="10" t="s">
        <v>91</v>
      </c>
      <c r="C53" s="14"/>
      <c r="D53" s="14"/>
      <c r="E53" s="14"/>
      <c r="F53" s="11">
        <f t="shared" si="0"/>
        <v>0</v>
      </c>
      <c r="G53" s="14"/>
      <c r="H53" s="12" t="e">
        <f t="shared" si="1"/>
        <v>#DIV/0!</v>
      </c>
      <c r="I53" s="13" t="e">
        <f t="shared" si="2"/>
        <v>#DIV/0!</v>
      </c>
    </row>
    <row r="54" spans="1:9" ht="15" x14ac:dyDescent="0.25">
      <c r="A54" s="9" t="s">
        <v>92</v>
      </c>
      <c r="B54" s="17"/>
      <c r="C54" s="11">
        <f>1938100.23</f>
        <v>1938100.23</v>
      </c>
      <c r="D54" s="11">
        <f>D51+D48+D46+D42+D39+D32+D25+D19+D15+D13+D5</f>
        <v>1263334.6906699999</v>
      </c>
      <c r="E54" s="11">
        <f>E51+E48+E46+E42+E39+E32+E25+E19+E15+E13+E5+E30</f>
        <v>2230617.5636430001</v>
      </c>
      <c r="F54" s="11">
        <f t="shared" si="0"/>
        <v>557654.39091075002</v>
      </c>
      <c r="G54" s="11">
        <f>G51+G48+G46+G42+G39+G32+G25+G19+G15+G13+G5+G30</f>
        <v>1420314.9454699999</v>
      </c>
      <c r="H54" s="12">
        <f t="shared" si="1"/>
        <v>63.673619746379565</v>
      </c>
      <c r="I54" s="13">
        <f t="shared" si="2"/>
        <v>112.42586433819423</v>
      </c>
    </row>
  </sheetData>
  <mergeCells count="2">
    <mergeCell ref="A1:H1"/>
    <mergeCell ref="A2:H2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2019-10-02T07:12:37Z</cp:lastPrinted>
  <dcterms:created xsi:type="dcterms:W3CDTF">2017-05-25T10:54:37Z</dcterms:created>
  <dcterms:modified xsi:type="dcterms:W3CDTF">2020-08-14T10:18:01Z</dcterms:modified>
</cp:coreProperties>
</file>