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_shared_1_0_0">#REF!*#REF!</definedName>
    <definedName name="__shared_1_1_0">#REF!+#REF!</definedName>
    <definedName name="__shared_1_2_0">#REF!+#REF!</definedName>
    <definedName name="_xlnm.Print_Area" localSheetId="0">'Лист1'!$A$1:$K$99</definedName>
  </definedNames>
  <calcPr fullCalcOnLoad="1"/>
</workbook>
</file>

<file path=xl/sharedStrings.xml><?xml version="1.0" encoding="utf-8"?>
<sst xmlns="http://schemas.openxmlformats.org/spreadsheetml/2006/main" count="120" uniqueCount="113">
  <si>
    <t>Приложение 1</t>
  </si>
  <si>
    <t>в рублях</t>
  </si>
  <si>
    <t>№ п/п</t>
  </si>
  <si>
    <t>Наименование муниципальных учреждений/ наименование муниципальных услуг(работ)</t>
  </si>
  <si>
    <t>Норматив №1</t>
  </si>
  <si>
    <t>Норматив №2</t>
  </si>
  <si>
    <t>Итого нормативные расходы на выполнение муниципального задания</t>
  </si>
  <si>
    <t>Расходы на уплату имущест-венных налогов</t>
  </si>
  <si>
    <t>Итого субсидия на выполнение муниципального задания</t>
  </si>
  <si>
    <t>норматив  на затраты непосредственно связанные с оказанием услуги (работы)</t>
  </si>
  <si>
    <t xml:space="preserve">Сумма расходов по нормативу </t>
  </si>
  <si>
    <t>Норматив  на общехозяйственные расходы</t>
  </si>
  <si>
    <t xml:space="preserve">сумма расходов по нормативу </t>
  </si>
  <si>
    <t>Учреждения в сфере культуры</t>
  </si>
  <si>
    <t>МАУК «МЦБС»</t>
  </si>
  <si>
    <t>Работа по формированию, учету, изучению и обеспечению физического сохранения и безопасности фондов библиотеки</t>
  </si>
  <si>
    <t>Работа по библиографической обработке документов и создание каталога</t>
  </si>
  <si>
    <t>МБУ «КДЦ»</t>
  </si>
  <si>
    <t>МАУ «ГДК»</t>
  </si>
  <si>
    <t>МАУКИ «ИКМ»</t>
  </si>
  <si>
    <t>Учреждения в сфере молодежной политики</t>
  </si>
  <si>
    <t>МБУ ДПЦ «Темп»</t>
  </si>
  <si>
    <t>Учреждения в сфере физической культуры и спорта</t>
  </si>
  <si>
    <t>1.</t>
  </si>
  <si>
    <t>МАОУ ДОД "ДШИ №1"</t>
  </si>
  <si>
    <t>2.</t>
  </si>
  <si>
    <t>МАОУ ДОД ДШИ с.Зирган</t>
  </si>
  <si>
    <t>МАУ КСК "Тулпар"</t>
  </si>
  <si>
    <t>МАУ ДЮЦСП "Мелеуз"</t>
  </si>
  <si>
    <t>Работа по организации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 предоставлению консультационных и методических услуг</t>
  </si>
  <si>
    <t>норматив №3 (налоги)</t>
  </si>
  <si>
    <t>МАУ "Дворец спорта"</t>
  </si>
  <si>
    <t>Услуга по библиотечному, библиографическому и информационному обслуживанию пользователей библиотеки (в стационарных условиях)</t>
  </si>
  <si>
    <t>Учреждения в сфере жилищно-коммунального хозяйства</t>
  </si>
  <si>
    <t>МБУ "Специализированная служба "Ритуал"</t>
  </si>
  <si>
    <t>Услуга по реализация дополнительных общеобразовательных предпрофессиональных программ в области искусств (хореография)</t>
  </si>
  <si>
    <t>Услуга по реализация дополнительных общеобразовательных предпрофессиональных программ в области искусств (живопись)</t>
  </si>
  <si>
    <t>Услуга по реализация дополнительных общеобразовательных предпрофессиональных программ в области искусств (народные инструменты)</t>
  </si>
  <si>
    <t>Услуга по реализация дополнительных общеобразовательных предпрофессиональных программ в области искусств (духовые инструменты)</t>
  </si>
  <si>
    <t>Услуга по реализация дополнительных общеобразовательных предпрофессиональных программ в области искусств (струнные инструменты)</t>
  </si>
  <si>
    <t>Услуга по реализация дополнительных общеобразовательных предпрофессиональных программ в области искусств (фортепиано)</t>
  </si>
  <si>
    <t>Услуга по реализация дополнительных общеразвивающих программ (декоративно-прикладное искусство)</t>
  </si>
  <si>
    <t>52/18720 чел/час</t>
  </si>
  <si>
    <t>Услуга по реализация дополнительных общеобразовательных предпрофессиональных программ в области искусства (народные инструменты)</t>
  </si>
  <si>
    <t>Услуга по реализация дополнительных общеобразовательных предпрофессиональных программ в области искусства (струнные инструменты)</t>
  </si>
  <si>
    <t>МБУ "Мелеузовский информационно-консультационный центр" МР МР РБ</t>
  </si>
  <si>
    <t xml:space="preserve">Учреждения в сфере сельского хозяйства </t>
  </si>
  <si>
    <t>Работа по организации досуга детей, подростков и молодежи  (кружки и секции)</t>
  </si>
  <si>
    <t>Работа по организации досуга детей, подростков и молодежи (культурно- досуговый, спортивно-массовые мероприятия)</t>
  </si>
  <si>
    <t>Услуга по спортивной подготовки по олимпийским видам спорта (Баскетбол) (этап начальной подготовки)</t>
  </si>
  <si>
    <t>Услуга по публичному показу музейных предметов, музейных коллекций (число посетителей)</t>
  </si>
  <si>
    <t>Услуга по публичному показу музейных предметов, музейных коллекций (кол-во выстовок)</t>
  </si>
  <si>
    <t>Формирование, учет, изучение, обеспечение физического сохранения и безопасности музейных предметов, музейных коллекций</t>
  </si>
  <si>
    <t>Услуга по спортивной подготовки по олимпийским видам спорта (Баскетбол) (тренировочный этап )</t>
  </si>
  <si>
    <t>Услуга по спортивной подготовки по олимпийским видам спорта (Футбол ) (этап начальной подготовки)</t>
  </si>
  <si>
    <t>Услуга по спортивной подготовки по олимпийским видам спорта (Парусный спорт) (этап начальной подготовки)</t>
  </si>
  <si>
    <t>Услуга по спортивной подготовки по олимпийским видам спорта (Парусный спорт) (тренировочный этап)</t>
  </si>
  <si>
    <t>Услуга по спортивной подготовки по олимпийским видам спорта (Настольный теннис) (этап начальной подготовки)</t>
  </si>
  <si>
    <t xml:space="preserve">Услуга по спортивной подготовки по олимпийским видам спорта (Мотоциклетный спорт) </t>
  </si>
  <si>
    <t>Проведение занятий физкультурно-спортивной направленности по месту проживания граждан</t>
  </si>
  <si>
    <t>Работа по обеспечению доступа к обьектам  спорта</t>
  </si>
  <si>
    <t>Услуга по спортивной подготовки по олимпийским видам спорта (Волоспорт) (этап начальной подготовки)</t>
  </si>
  <si>
    <t>Услуга по спортивной подготовки по олимпийским видам спорта (Волеспорт) (тренировочный этап)</t>
  </si>
  <si>
    <t>Услуга по спортивной подготовки по олимпийским видам спорта (Хоккей) (этап начальной подготовки)</t>
  </si>
  <si>
    <t>Услуга по спортивной подготовки по олимпийским видам спорта (Хоккей) (тренировочный этап)</t>
  </si>
  <si>
    <t>Услуга по спортивной подготовки по олимпийским видам спорта (Футбол ) (тренировочный этап)</t>
  </si>
  <si>
    <t>Услуга по спортивной подготовки по олимпийским видам спорта (Бокс ) (этап начальной подготовки)</t>
  </si>
  <si>
    <t>Услуга по спортивной подготовки по олимпийским видам спорта (Бокс ) (тренировочный этап)</t>
  </si>
  <si>
    <t xml:space="preserve">Исполнитель                                                      Е.М. Журакова   </t>
  </si>
  <si>
    <t>тел.31930</t>
  </si>
  <si>
    <t>Осмотр зданий, сооружений и выдача рекомендаций об устранении выявленных в ходе таких осмотров нарушений</t>
  </si>
  <si>
    <t>МБУ "Архитектура и градостроительство" МР МР РБ</t>
  </si>
  <si>
    <t>Учреждения в сфере архитектура и градостроительство</t>
  </si>
  <si>
    <t>Присвоение и аннулирование адресов</t>
  </si>
  <si>
    <t xml:space="preserve">Выдача градостроительных планов земельных участков </t>
  </si>
  <si>
    <t>218/78480 чел/час</t>
  </si>
  <si>
    <t>220/91080 чел/час</t>
  </si>
  <si>
    <t>109/25506 чел/час</t>
  </si>
  <si>
    <t>26/6084 чел/час</t>
  </si>
  <si>
    <t>36/8424 чел/час</t>
  </si>
  <si>
    <t>140/35280 чел/час</t>
  </si>
  <si>
    <t>81/27216 чел/час</t>
  </si>
  <si>
    <t>45/10908 чел/час</t>
  </si>
  <si>
    <t>7/1638 чел/час</t>
  </si>
  <si>
    <t>29/ 6786 чел/час</t>
  </si>
  <si>
    <t>8/1872 чел/час</t>
  </si>
  <si>
    <t>Услуга по реализация дополнительных общеобразовательных предпрофессиональных программ в области искусства (Живопись)</t>
  </si>
  <si>
    <t>19/7866 чел/час</t>
  </si>
  <si>
    <t>Услуга по реализация дополнительных общеобразовательных предпрофессиональных программ в области искусства и реализация дополнительных общеразвивающих программ в области искусства  (хореография)</t>
  </si>
  <si>
    <t>Услуга по реализация дополнительных общеобразовательных предпрофессиональных программ в области искусства и реализация дополнительных общеразвивающих программ в области искусства  (фортепиано)</t>
  </si>
  <si>
    <t>Услуга по реализация дополнительных общеобразовательных предпрофессиональных программ в области искусства и реализация дополнительных общеразвивающих программ в области искусства  (сольное пение)</t>
  </si>
  <si>
    <t>Услуга по библиотечному, библиографическому и информационному обслуживанию пользователей библиотеки (через сеть "Интернет")</t>
  </si>
  <si>
    <t>Услуга по библиотечному, библиографическому и информационному обслуживанию пользователей библиотеки (вне стационара)</t>
  </si>
  <si>
    <t>Работа по организации и проведению культурно-массовых мероприятий</t>
  </si>
  <si>
    <t>Услуга по организации деятельности клубных формирований и формирований самодеятельного народного творчества</t>
  </si>
  <si>
    <t>Услуга по спортивной подготовки по олимпийским видам спорта (конный спорт) (этап начальной подготовки)</t>
  </si>
  <si>
    <t>Услуга по спортивной подготовки по олимпийским видам спорта (конный спорт) (тренировочный этап)</t>
  </si>
  <si>
    <t>Услуга по спортивной подготовки по олимпийским видам спорта (конный спорт) (этап совершенствования спортивного мастера)</t>
  </si>
  <si>
    <t xml:space="preserve">Услуга по спортивной подготовки по спорту лиц с поражением ОДА </t>
  </si>
  <si>
    <t>Услуга по спортивной подготовки по олимпийским видам спорта (волейбол) (этап начальной подготовки)</t>
  </si>
  <si>
    <t>Услуга по спортивной подготовки по неолимпийским видам спорта (Гиревой спорт) (этап начальной подготовки)</t>
  </si>
  <si>
    <t>Услуга по спортивной подготовки по неолимпийским видам спорта (Гиревой спорт) (тренировочный этап)</t>
  </si>
  <si>
    <t>Услуга по спортивной подготовки по неолимпийским видам спорта (Кикбоксинг) (этап начальной подготовки)</t>
  </si>
  <si>
    <t>Услуга по спортивной подготовки по неолимпийским видам спорта (Кикбоксинг ) (тренировочный этап)</t>
  </si>
  <si>
    <t>Организация ритуальных услуг и содержание мест захоронений (неопознаных и невостребованных)</t>
  </si>
  <si>
    <t>Работа по содержанию и уборке городских кладбищ</t>
  </si>
  <si>
    <t>Учреждения в сфере благоустройство</t>
  </si>
  <si>
    <t xml:space="preserve">Работа по уборке территории и аналогичная деятельность. Организация благоустройства и озеленения в отношении обьектов муниципальной собственности, мест обшего пользования </t>
  </si>
  <si>
    <t>Организация капитального ремонта, ремонта и содержания закрепленных автомибильных дорог общего пользования и искусственных дорожных сооружений в их составе</t>
  </si>
  <si>
    <t>МБУ "Зеленое хозяйство" городского поселения город Мелеуз МР МР РБ</t>
  </si>
  <si>
    <t>Свод  муниципальных заданий на 2022 год по муниципальным учреждениям культуры,  спорта, молодежной политики, жилищно-коммунального хозяйства муниципального района Мелеузовский район Республики Башкортостан</t>
  </si>
  <si>
    <t xml:space="preserve">Предоставление консультационной помощи в рамках государственной аграрной политики </t>
  </si>
  <si>
    <t>Количество получателей услуг (работ) на 2022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</si>
</sst>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0.0"/>
    <numFmt numFmtId="175" formatCode="0.000"/>
    <numFmt numFmtId="176" formatCode="0.0000"/>
    <numFmt numFmtId="177" formatCode="0.000000"/>
    <numFmt numFmtId="178" formatCode="0.00000"/>
    <numFmt numFmtId="179" formatCode="0.0000000"/>
    <numFmt numFmtId="180" formatCode="0.00000000"/>
    <numFmt numFmtId="181" formatCode="0.0000000000"/>
    <numFmt numFmtId="182" formatCode="0.00000000000"/>
    <numFmt numFmtId="183" formatCode="0.000000000"/>
    <numFmt numFmtId="184" formatCode="#,##0.00_р_.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0E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84" fontId="3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184" fontId="3" fillId="37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84" fontId="3" fillId="37" borderId="10" xfId="0" applyNumberFormat="1" applyFont="1" applyFill="1" applyBorder="1" applyAlignment="1">
      <alignment horizontal="right"/>
    </xf>
    <xf numFmtId="184" fontId="3" fillId="33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184" fontId="3" fillId="38" borderId="10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84" fontId="6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1" fontId="2" fillId="37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49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wrapText="1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184" fontId="5" fillId="35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184" fontId="5" fillId="36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3" fontId="6" fillId="33" borderId="10" xfId="0" applyNumberFormat="1" applyFont="1" applyFill="1" applyBorder="1" applyAlignment="1">
      <alignment/>
    </xf>
    <xf numFmtId="184" fontId="6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BreakPreview" zoomScaleSheetLayoutView="100" zoomScalePageLayoutView="0" workbookViewId="0" topLeftCell="A85">
      <selection activeCell="C98" sqref="C98"/>
    </sheetView>
  </sheetViews>
  <sheetFormatPr defaultColWidth="8.7109375" defaultRowHeight="15" customHeight="1"/>
  <cols>
    <col min="1" max="1" width="4.8515625" style="2" customWidth="1"/>
    <col min="2" max="2" width="73.28125" style="2" customWidth="1"/>
    <col min="3" max="3" width="15.140625" style="2" customWidth="1"/>
    <col min="4" max="4" width="15.421875" style="2" customWidth="1"/>
    <col min="5" max="5" width="15.57421875" style="2" customWidth="1"/>
    <col min="6" max="6" width="14.140625" style="2" customWidth="1"/>
    <col min="7" max="7" width="15.28125" style="2" customWidth="1"/>
    <col min="8" max="9" width="15.00390625" style="2" customWidth="1"/>
    <col min="10" max="10" width="14.421875" style="2" customWidth="1"/>
    <col min="11" max="11" width="14.57421875" style="2" customWidth="1"/>
    <col min="12" max="13" width="8.7109375" style="2" customWidth="1"/>
    <col min="14" max="14" width="11.28125" style="2" customWidth="1"/>
    <col min="15" max="15" width="11.421875" style="2" customWidth="1"/>
    <col min="16" max="16384" width="8.7109375" style="2" customWidth="1"/>
  </cols>
  <sheetData>
    <row r="1" ht="15" customHeight="1">
      <c r="J1" s="2" t="s">
        <v>0</v>
      </c>
    </row>
    <row r="2" spans="1:11" ht="35.25" customHeight="1">
      <c r="A2" s="91" t="s">
        <v>110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ht="30" customHeight="1">
      <c r="K3" s="2" t="s">
        <v>1</v>
      </c>
    </row>
    <row r="4" spans="1:13" ht="15" customHeight="1">
      <c r="A4" s="89" t="s">
        <v>2</v>
      </c>
      <c r="B4" s="90" t="s">
        <v>3</v>
      </c>
      <c r="C4" s="90" t="s">
        <v>112</v>
      </c>
      <c r="D4" s="88" t="s">
        <v>4</v>
      </c>
      <c r="E4" s="88"/>
      <c r="F4" s="88" t="s">
        <v>5</v>
      </c>
      <c r="G4" s="88"/>
      <c r="H4" s="88" t="s">
        <v>6</v>
      </c>
      <c r="I4" s="93" t="s">
        <v>30</v>
      </c>
      <c r="J4" s="88" t="s">
        <v>7</v>
      </c>
      <c r="K4" s="88" t="s">
        <v>8</v>
      </c>
      <c r="L4" s="1"/>
      <c r="M4" s="1"/>
    </row>
    <row r="5" spans="1:11" ht="76.5" customHeight="1">
      <c r="A5" s="89"/>
      <c r="B5" s="89"/>
      <c r="C5" s="89"/>
      <c r="D5" s="3" t="s">
        <v>9</v>
      </c>
      <c r="E5" s="3" t="s">
        <v>10</v>
      </c>
      <c r="F5" s="3" t="s">
        <v>11</v>
      </c>
      <c r="G5" s="3" t="s">
        <v>12</v>
      </c>
      <c r="H5" s="88"/>
      <c r="I5" s="94"/>
      <c r="J5" s="88"/>
      <c r="K5" s="88"/>
    </row>
    <row r="6" spans="1:11" ht="15" customHeight="1">
      <c r="A6" s="92" t="s">
        <v>13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5" s="31" customFormat="1" ht="15" customHeight="1">
      <c r="A7" s="27" t="s">
        <v>23</v>
      </c>
      <c r="B7" s="28" t="s">
        <v>24</v>
      </c>
      <c r="C7" s="29">
        <v>801</v>
      </c>
      <c r="D7" s="30"/>
      <c r="E7" s="30">
        <f>SUM(E8:E14)</f>
        <v>25799947.02</v>
      </c>
      <c r="F7" s="30"/>
      <c r="G7" s="30">
        <f>SUM(G8:G14)</f>
        <v>6784052.979998737</v>
      </c>
      <c r="H7" s="30">
        <f>SUM(H8:H14)</f>
        <v>32583999.999998737</v>
      </c>
      <c r="I7" s="30"/>
      <c r="J7" s="30">
        <v>160000</v>
      </c>
      <c r="K7" s="30">
        <f>H7+J7</f>
        <v>32743999.999998737</v>
      </c>
      <c r="O7" s="46"/>
    </row>
    <row r="8" spans="1:15" ht="39.75" customHeight="1">
      <c r="A8" s="4"/>
      <c r="B8" s="5" t="s">
        <v>35</v>
      </c>
      <c r="C8" s="52" t="s">
        <v>75</v>
      </c>
      <c r="D8" s="15">
        <v>36.16</v>
      </c>
      <c r="E8" s="15">
        <f>D8*78480</f>
        <v>2837836.8</v>
      </c>
      <c r="F8" s="15">
        <v>9.51</v>
      </c>
      <c r="G8" s="15">
        <f>F8*78480</f>
        <v>746344.7999999999</v>
      </c>
      <c r="H8" s="15">
        <f>E8+G8</f>
        <v>3584181.5999999996</v>
      </c>
      <c r="I8" s="16"/>
      <c r="J8" s="15"/>
      <c r="K8" s="15">
        <f>H8+J8</f>
        <v>3584181.5999999996</v>
      </c>
      <c r="N8" s="45"/>
      <c r="O8" s="47"/>
    </row>
    <row r="9" spans="1:15" ht="27" customHeight="1">
      <c r="A9" s="4"/>
      <c r="B9" s="5" t="s">
        <v>36</v>
      </c>
      <c r="C9" s="52" t="s">
        <v>76</v>
      </c>
      <c r="D9" s="15">
        <v>48.15</v>
      </c>
      <c r="E9" s="15">
        <f>D9*91080</f>
        <v>4385502</v>
      </c>
      <c r="F9" s="15">
        <v>12.67</v>
      </c>
      <c r="G9" s="15">
        <f>F9*91080</f>
        <v>1153983.6</v>
      </c>
      <c r="H9" s="15">
        <f aca="true" t="shared" si="0" ref="H9:H14">E9+G9</f>
        <v>5539485.6</v>
      </c>
      <c r="I9" s="16"/>
      <c r="J9" s="15"/>
      <c r="K9" s="15">
        <f aca="true" t="shared" si="1" ref="K9:K14">H9+J9</f>
        <v>5539485.6</v>
      </c>
      <c r="N9" s="45"/>
      <c r="O9" s="47"/>
    </row>
    <row r="10" spans="1:15" ht="35.25" customHeight="1">
      <c r="A10" s="4"/>
      <c r="B10" s="5" t="s">
        <v>37</v>
      </c>
      <c r="C10" s="52" t="s">
        <v>77</v>
      </c>
      <c r="D10" s="15">
        <v>263.01</v>
      </c>
      <c r="E10" s="15">
        <f>D10*25506</f>
        <v>6708333.06</v>
      </c>
      <c r="F10" s="15">
        <v>69.14</v>
      </c>
      <c r="G10" s="15">
        <f>F10*25506</f>
        <v>1763484.84</v>
      </c>
      <c r="H10" s="15">
        <f t="shared" si="0"/>
        <v>8471817.9</v>
      </c>
      <c r="I10" s="16"/>
      <c r="J10" s="15"/>
      <c r="K10" s="15">
        <f t="shared" si="1"/>
        <v>8471817.9</v>
      </c>
      <c r="N10" s="45"/>
      <c r="O10" s="47"/>
    </row>
    <row r="11" spans="1:15" ht="35.25" customHeight="1">
      <c r="A11" s="4"/>
      <c r="B11" s="5" t="s">
        <v>38</v>
      </c>
      <c r="C11" s="52" t="s">
        <v>78</v>
      </c>
      <c r="D11" s="15">
        <v>339.27</v>
      </c>
      <c r="E11" s="15">
        <f>D11*6084</f>
        <v>2064118.68</v>
      </c>
      <c r="F11" s="15">
        <v>89.18</v>
      </c>
      <c r="G11" s="15">
        <f>F11*6084</f>
        <v>542571.12</v>
      </c>
      <c r="H11" s="15">
        <f t="shared" si="0"/>
        <v>2606689.8</v>
      </c>
      <c r="I11" s="16"/>
      <c r="J11" s="15"/>
      <c r="K11" s="15">
        <f t="shared" si="1"/>
        <v>2606689.8</v>
      </c>
      <c r="N11" s="45"/>
      <c r="O11" s="47"/>
    </row>
    <row r="12" spans="1:15" ht="35.25" customHeight="1">
      <c r="A12" s="41"/>
      <c r="B12" s="42" t="s">
        <v>39</v>
      </c>
      <c r="C12" s="53" t="s">
        <v>79</v>
      </c>
      <c r="D12" s="43">
        <v>245.02</v>
      </c>
      <c r="E12" s="43">
        <f>D12*8424</f>
        <v>2064048.48</v>
      </c>
      <c r="F12" s="43">
        <v>64.42</v>
      </c>
      <c r="G12" s="43">
        <f>F12*8424</f>
        <v>542674.08</v>
      </c>
      <c r="H12" s="43">
        <f t="shared" si="0"/>
        <v>2606722.56</v>
      </c>
      <c r="I12" s="44"/>
      <c r="J12" s="43"/>
      <c r="K12" s="43">
        <f t="shared" si="1"/>
        <v>2606722.56</v>
      </c>
      <c r="N12" s="45"/>
      <c r="O12" s="47"/>
    </row>
    <row r="13" spans="1:15" ht="26.25" customHeight="1">
      <c r="A13" s="41"/>
      <c r="B13" s="42" t="s">
        <v>40</v>
      </c>
      <c r="C13" s="53" t="s">
        <v>80</v>
      </c>
      <c r="D13" s="43">
        <v>197.45</v>
      </c>
      <c r="E13" s="43">
        <f>D13*35280</f>
        <v>6966036</v>
      </c>
      <c r="F13" s="43">
        <v>51.92</v>
      </c>
      <c r="G13" s="43">
        <f>F13*35280</f>
        <v>1831737.6</v>
      </c>
      <c r="H13" s="43">
        <f t="shared" si="0"/>
        <v>8797773.6</v>
      </c>
      <c r="I13" s="44"/>
      <c r="J13" s="43"/>
      <c r="K13" s="43">
        <f t="shared" si="1"/>
        <v>8797773.6</v>
      </c>
      <c r="N13" s="45"/>
      <c r="O13" s="47"/>
    </row>
    <row r="14" spans="1:15" ht="30.75" customHeight="1">
      <c r="A14" s="41"/>
      <c r="B14" s="42" t="s">
        <v>41</v>
      </c>
      <c r="C14" s="53" t="s">
        <v>42</v>
      </c>
      <c r="D14" s="43">
        <v>41.35</v>
      </c>
      <c r="E14" s="43">
        <f>D14*18720</f>
        <v>774072</v>
      </c>
      <c r="F14" s="43">
        <v>10.8577425213</v>
      </c>
      <c r="G14" s="43">
        <f>F14*18720</f>
        <v>203256.93999873602</v>
      </c>
      <c r="H14" s="43">
        <f t="shared" si="0"/>
        <v>977328.939998736</v>
      </c>
      <c r="I14" s="44"/>
      <c r="J14" s="43"/>
      <c r="K14" s="43">
        <f t="shared" si="1"/>
        <v>977328.939998736</v>
      </c>
      <c r="N14" s="45"/>
      <c r="O14" s="47"/>
    </row>
    <row r="15" spans="1:15" s="31" customFormat="1" ht="15" customHeight="1">
      <c r="A15" s="27" t="s">
        <v>25</v>
      </c>
      <c r="B15" s="28" t="s">
        <v>26</v>
      </c>
      <c r="C15" s="29">
        <v>189</v>
      </c>
      <c r="D15" s="30"/>
      <c r="E15" s="30">
        <f>SUM(E16:E21)</f>
        <v>7903254.779999999</v>
      </c>
      <c r="F15" s="30"/>
      <c r="G15" s="30">
        <f>SUM(G16:G21)</f>
        <v>2124145.219999939</v>
      </c>
      <c r="H15" s="30">
        <f>SUM(H16:H21)</f>
        <v>10027399.999999939</v>
      </c>
      <c r="I15" s="32"/>
      <c r="J15" s="30">
        <v>16000</v>
      </c>
      <c r="K15" s="30">
        <f>H15+J15</f>
        <v>10043399.999999939</v>
      </c>
      <c r="N15" s="45"/>
      <c r="O15" s="2"/>
    </row>
    <row r="16" spans="1:15" s="8" customFormat="1" ht="52.5" customHeight="1">
      <c r="A16" s="9"/>
      <c r="B16" s="10" t="s">
        <v>88</v>
      </c>
      <c r="C16" s="52" t="s">
        <v>81</v>
      </c>
      <c r="D16" s="15">
        <v>46.67</v>
      </c>
      <c r="E16" s="15">
        <f>D16*27216</f>
        <v>1270170.72</v>
      </c>
      <c r="F16" s="15">
        <v>12.28</v>
      </c>
      <c r="G16" s="15">
        <f>F16*27216</f>
        <v>334212.48</v>
      </c>
      <c r="H16" s="15">
        <f aca="true" t="shared" si="2" ref="H16:H21">E16+G16</f>
        <v>1604383.2</v>
      </c>
      <c r="I16" s="16"/>
      <c r="J16" s="15"/>
      <c r="K16" s="15">
        <f aca="true" t="shared" si="3" ref="K16:K21">J16+H16</f>
        <v>1604383.2</v>
      </c>
      <c r="N16" s="45"/>
      <c r="O16" s="2"/>
    </row>
    <row r="17" spans="1:15" s="8" customFormat="1" ht="54.75" customHeight="1">
      <c r="A17" s="9"/>
      <c r="B17" s="10" t="s">
        <v>90</v>
      </c>
      <c r="C17" s="52" t="s">
        <v>83</v>
      </c>
      <c r="D17" s="15">
        <v>341.33</v>
      </c>
      <c r="E17" s="15">
        <f>D17*1638</f>
        <v>559098.5399999999</v>
      </c>
      <c r="F17" s="15">
        <v>117.8</v>
      </c>
      <c r="G17" s="15">
        <f>F17*1638</f>
        <v>192956.4</v>
      </c>
      <c r="H17" s="15">
        <f t="shared" si="2"/>
        <v>752054.94</v>
      </c>
      <c r="I17" s="16"/>
      <c r="J17" s="15"/>
      <c r="K17" s="15">
        <f t="shared" si="3"/>
        <v>752054.94</v>
      </c>
      <c r="N17" s="45"/>
      <c r="O17" s="2"/>
    </row>
    <row r="18" spans="1:15" s="8" customFormat="1" ht="52.5" customHeight="1">
      <c r="A18" s="9"/>
      <c r="B18" s="10" t="s">
        <v>89</v>
      </c>
      <c r="C18" s="52" t="s">
        <v>82</v>
      </c>
      <c r="D18" s="15">
        <v>247.48</v>
      </c>
      <c r="E18" s="15">
        <f>D18*10908</f>
        <v>2699511.84</v>
      </c>
      <c r="F18" s="15">
        <v>65.07</v>
      </c>
      <c r="G18" s="15">
        <f>F18*10908</f>
        <v>709783.5599999999</v>
      </c>
      <c r="H18" s="15">
        <f t="shared" si="2"/>
        <v>3409295.4</v>
      </c>
      <c r="I18" s="16"/>
      <c r="J18" s="15"/>
      <c r="K18" s="15">
        <f t="shared" si="3"/>
        <v>3409295.4</v>
      </c>
      <c r="N18" s="45"/>
      <c r="O18" s="2"/>
    </row>
    <row r="19" spans="1:15" s="8" customFormat="1" ht="38.25" customHeight="1">
      <c r="A19" s="9"/>
      <c r="B19" s="10" t="s">
        <v>43</v>
      </c>
      <c r="C19" s="52" t="s">
        <v>84</v>
      </c>
      <c r="D19" s="15">
        <v>339.32</v>
      </c>
      <c r="E19" s="15">
        <f>D19*6786</f>
        <v>2302625.52</v>
      </c>
      <c r="F19" s="15">
        <v>89.2</v>
      </c>
      <c r="G19" s="15">
        <f>F19*6786</f>
        <v>605311.2000000001</v>
      </c>
      <c r="H19" s="15">
        <f t="shared" si="2"/>
        <v>2907936.72</v>
      </c>
      <c r="I19" s="16"/>
      <c r="J19" s="15"/>
      <c r="K19" s="15">
        <f t="shared" si="3"/>
        <v>2907936.72</v>
      </c>
      <c r="N19" s="45"/>
      <c r="O19" s="2"/>
    </row>
    <row r="20" spans="1:15" s="8" customFormat="1" ht="37.5" customHeight="1">
      <c r="A20" s="9"/>
      <c r="B20" s="10" t="s">
        <v>44</v>
      </c>
      <c r="C20" s="52" t="s">
        <v>85</v>
      </c>
      <c r="D20" s="15">
        <v>318.1</v>
      </c>
      <c r="E20" s="15">
        <f>D20*1872</f>
        <v>595483.2000000001</v>
      </c>
      <c r="F20" s="15">
        <v>83.6411324786</v>
      </c>
      <c r="G20" s="15">
        <f>F20*1872</f>
        <v>156576.19999993918</v>
      </c>
      <c r="H20" s="15">
        <f t="shared" si="2"/>
        <v>752059.3999999393</v>
      </c>
      <c r="I20" s="16"/>
      <c r="J20" s="15"/>
      <c r="K20" s="15">
        <f t="shared" si="3"/>
        <v>752059.3999999393</v>
      </c>
      <c r="N20" s="45"/>
      <c r="O20" s="2"/>
    </row>
    <row r="21" spans="1:15" s="8" customFormat="1" ht="26.25" customHeight="1">
      <c r="A21" s="9"/>
      <c r="B21" s="10" t="s">
        <v>86</v>
      </c>
      <c r="C21" s="52" t="s">
        <v>87</v>
      </c>
      <c r="D21" s="15">
        <v>60.56</v>
      </c>
      <c r="E21" s="15">
        <f>D21*7866</f>
        <v>476364.96</v>
      </c>
      <c r="F21" s="15">
        <v>15.93</v>
      </c>
      <c r="G21" s="15">
        <f>F21*7866</f>
        <v>125305.38</v>
      </c>
      <c r="H21" s="15">
        <f t="shared" si="2"/>
        <v>601670.3400000001</v>
      </c>
      <c r="I21" s="16"/>
      <c r="J21" s="15"/>
      <c r="K21" s="15">
        <f t="shared" si="3"/>
        <v>601670.3400000001</v>
      </c>
      <c r="N21" s="45"/>
      <c r="O21" s="2"/>
    </row>
    <row r="22" spans="1:14" s="21" customFormat="1" ht="15" customHeight="1">
      <c r="A22" s="19">
        <v>3</v>
      </c>
      <c r="B22" s="19" t="s">
        <v>14</v>
      </c>
      <c r="C22" s="19">
        <f>C23+C24+C26+C27</f>
        <v>803750</v>
      </c>
      <c r="D22" s="20"/>
      <c r="E22" s="20">
        <f>E23+E26+E27+E24</f>
        <v>23664069.5</v>
      </c>
      <c r="F22" s="20"/>
      <c r="G22" s="20">
        <f>G23+G26+G27+G24</f>
        <v>11570130.5</v>
      </c>
      <c r="H22" s="20">
        <f>H23+H26+H27+H24+H25</f>
        <v>35916600</v>
      </c>
      <c r="I22" s="20"/>
      <c r="J22" s="20">
        <v>27000</v>
      </c>
      <c r="K22" s="20">
        <f>K23+K24+K25+K26+K27+J22</f>
        <v>35943600</v>
      </c>
      <c r="N22" s="45"/>
    </row>
    <row r="23" spans="1:14" s="8" customFormat="1" ht="39" customHeight="1">
      <c r="A23" s="11"/>
      <c r="B23" s="7" t="s">
        <v>32</v>
      </c>
      <c r="C23" s="12">
        <v>348550</v>
      </c>
      <c r="D23" s="17">
        <v>32.53</v>
      </c>
      <c r="E23" s="17">
        <f>C23*D23</f>
        <v>11338331.5</v>
      </c>
      <c r="F23" s="17">
        <v>15.9</v>
      </c>
      <c r="G23" s="17">
        <f>C23*F23</f>
        <v>5541945</v>
      </c>
      <c r="H23" s="17">
        <f>E23+G23</f>
        <v>16880276.5</v>
      </c>
      <c r="I23" s="17"/>
      <c r="J23" s="17"/>
      <c r="K23" s="17">
        <f>H23+J23</f>
        <v>16880276.5</v>
      </c>
      <c r="N23" s="45"/>
    </row>
    <row r="24" spans="1:14" s="8" customFormat="1" ht="39" customHeight="1">
      <c r="A24" s="11"/>
      <c r="B24" s="7" t="s">
        <v>92</v>
      </c>
      <c r="C24" s="12">
        <v>10700</v>
      </c>
      <c r="D24" s="17">
        <v>20.29</v>
      </c>
      <c r="E24" s="17">
        <f>C24*D24</f>
        <v>217103</v>
      </c>
      <c r="F24" s="17">
        <v>9.92</v>
      </c>
      <c r="G24" s="17">
        <f>C24*F24</f>
        <v>106144</v>
      </c>
      <c r="H24" s="17">
        <f>E24+G24</f>
        <v>323247</v>
      </c>
      <c r="I24" s="17"/>
      <c r="J24" s="17"/>
      <c r="K24" s="17">
        <f>H24+J24</f>
        <v>323247</v>
      </c>
      <c r="N24" s="45"/>
    </row>
    <row r="25" spans="1:14" s="8" customFormat="1" ht="39" customHeight="1">
      <c r="A25" s="11"/>
      <c r="B25" s="7" t="s">
        <v>91</v>
      </c>
      <c r="C25" s="12">
        <v>20000</v>
      </c>
      <c r="D25" s="17">
        <v>22.91</v>
      </c>
      <c r="E25" s="17">
        <f>C25*D25</f>
        <v>458200</v>
      </c>
      <c r="F25" s="17">
        <v>11.21</v>
      </c>
      <c r="G25" s="17">
        <f>C25*F25</f>
        <v>224200.00000000003</v>
      </c>
      <c r="H25" s="17">
        <f>E25+G25</f>
        <v>682400</v>
      </c>
      <c r="I25" s="17"/>
      <c r="J25" s="17"/>
      <c r="K25" s="17">
        <f>H25+J25</f>
        <v>682400</v>
      </c>
      <c r="N25" s="45"/>
    </row>
    <row r="26" spans="1:14" s="8" customFormat="1" ht="29.25" customHeight="1">
      <c r="A26" s="11"/>
      <c r="B26" s="7" t="s">
        <v>15</v>
      </c>
      <c r="C26" s="12">
        <v>404500</v>
      </c>
      <c r="D26" s="17">
        <v>27.43</v>
      </c>
      <c r="E26" s="17">
        <f>C26*D26</f>
        <v>11095435</v>
      </c>
      <c r="F26" s="17">
        <v>13.41</v>
      </c>
      <c r="G26" s="17">
        <f>C26*F26</f>
        <v>5424345</v>
      </c>
      <c r="H26" s="17">
        <f>E26+G26</f>
        <v>16519780</v>
      </c>
      <c r="I26" s="17"/>
      <c r="J26" s="17"/>
      <c r="K26" s="17">
        <f>H26+J26</f>
        <v>16519780</v>
      </c>
      <c r="N26" s="45"/>
    </row>
    <row r="27" spans="1:14" s="8" customFormat="1" ht="26.25" customHeight="1">
      <c r="A27" s="11"/>
      <c r="B27" s="7" t="s">
        <v>16</v>
      </c>
      <c r="C27" s="12">
        <v>40000</v>
      </c>
      <c r="D27" s="17">
        <v>25.33</v>
      </c>
      <c r="E27" s="17">
        <f>C27*D27</f>
        <v>1013199.9999999999</v>
      </c>
      <c r="F27" s="17">
        <v>12.4424125</v>
      </c>
      <c r="G27" s="17">
        <f>C27*F27</f>
        <v>497696.5</v>
      </c>
      <c r="H27" s="17">
        <f>E27+G27</f>
        <v>1510896.5</v>
      </c>
      <c r="I27" s="18"/>
      <c r="J27" s="17"/>
      <c r="K27" s="17">
        <f>H27+J27</f>
        <v>1510896.5</v>
      </c>
      <c r="N27" s="45"/>
    </row>
    <row r="28" spans="1:14" s="21" customFormat="1" ht="15" customHeight="1">
      <c r="A28" s="19">
        <v>4</v>
      </c>
      <c r="B28" s="19" t="s">
        <v>17</v>
      </c>
      <c r="C28" s="19">
        <f>C29+C30</f>
        <v>1522</v>
      </c>
      <c r="D28" s="20"/>
      <c r="E28" s="20">
        <f>E29+E30</f>
        <v>30332407.479999997</v>
      </c>
      <c r="F28" s="20"/>
      <c r="G28" s="20">
        <f>G29+G30</f>
        <v>21059592.5199922</v>
      </c>
      <c r="H28" s="20">
        <f>H29+H30</f>
        <v>51391999.99999219</v>
      </c>
      <c r="I28" s="20"/>
      <c r="J28" s="20">
        <v>10000</v>
      </c>
      <c r="K28" s="20">
        <f>K29+K30+J28</f>
        <v>51401999.99999219</v>
      </c>
      <c r="N28" s="45"/>
    </row>
    <row r="29" spans="1:14" s="8" customFormat="1" ht="26.25" customHeight="1">
      <c r="A29" s="11"/>
      <c r="B29" s="7" t="s">
        <v>93</v>
      </c>
      <c r="C29" s="12">
        <v>1220</v>
      </c>
      <c r="D29" s="17">
        <v>7458.78</v>
      </c>
      <c r="E29" s="17">
        <f>C29*D29</f>
        <v>9099711.6</v>
      </c>
      <c r="F29" s="17">
        <v>5178.59704918</v>
      </c>
      <c r="G29" s="17">
        <f>C29*F29</f>
        <v>6317888.3999996</v>
      </c>
      <c r="H29" s="17">
        <f>E29+G29</f>
        <v>15417599.9999996</v>
      </c>
      <c r="I29" s="17"/>
      <c r="J29" s="17"/>
      <c r="K29" s="17">
        <f>H29+J29</f>
        <v>15417599.9999996</v>
      </c>
      <c r="N29" s="45"/>
    </row>
    <row r="30" spans="1:14" s="8" customFormat="1" ht="25.5" customHeight="1">
      <c r="A30" s="11"/>
      <c r="B30" s="7" t="s">
        <v>94</v>
      </c>
      <c r="C30" s="12">
        <v>302</v>
      </c>
      <c r="D30" s="17">
        <v>70306.94</v>
      </c>
      <c r="E30" s="17">
        <f>C30*D30</f>
        <v>21232695.88</v>
      </c>
      <c r="F30" s="17">
        <v>48813.5898013</v>
      </c>
      <c r="G30" s="17">
        <f>C30*F30</f>
        <v>14741704.119992599</v>
      </c>
      <c r="H30" s="17">
        <f>E30+G30</f>
        <v>35974399.999992594</v>
      </c>
      <c r="I30" s="17"/>
      <c r="J30" s="17"/>
      <c r="K30" s="17">
        <f>H30+J30</f>
        <v>35974399.999992594</v>
      </c>
      <c r="N30" s="45"/>
    </row>
    <row r="31" spans="1:14" s="21" customFormat="1" ht="25.5" customHeight="1">
      <c r="A31" s="22">
        <v>5</v>
      </c>
      <c r="B31" s="23" t="s">
        <v>18</v>
      </c>
      <c r="C31" s="19">
        <f>C32+C33</f>
        <v>106</v>
      </c>
      <c r="D31" s="20"/>
      <c r="E31" s="20">
        <f>E32+E33</f>
        <v>21865834.060000002</v>
      </c>
      <c r="F31" s="20"/>
      <c r="G31" s="20">
        <f>G32+G33</f>
        <v>13685165.9399816</v>
      </c>
      <c r="H31" s="20">
        <f>H32+H33</f>
        <v>35550999.9999816</v>
      </c>
      <c r="I31" s="20"/>
      <c r="J31" s="20">
        <v>565000</v>
      </c>
      <c r="K31" s="20">
        <f>K32+K33+J31</f>
        <v>36115999.9999816</v>
      </c>
      <c r="N31" s="45"/>
    </row>
    <row r="32" spans="1:14" s="8" customFormat="1" ht="25.5" customHeight="1">
      <c r="A32" s="11">
        <v>44201</v>
      </c>
      <c r="B32" s="7" t="s">
        <v>93</v>
      </c>
      <c r="C32" s="12">
        <v>88</v>
      </c>
      <c r="D32" s="17">
        <v>74671.84</v>
      </c>
      <c r="E32" s="17">
        <f>D32*C32</f>
        <v>6571121.92</v>
      </c>
      <c r="F32" s="17">
        <v>45751.5997727</v>
      </c>
      <c r="G32" s="17">
        <f>C32*F32</f>
        <v>4026140.7799976</v>
      </c>
      <c r="H32" s="17">
        <f>E32+G32</f>
        <v>10597262.6999976</v>
      </c>
      <c r="I32" s="17"/>
      <c r="J32" s="17"/>
      <c r="K32" s="17">
        <f>H32+J32</f>
        <v>10597262.6999976</v>
      </c>
      <c r="N32" s="45"/>
    </row>
    <row r="33" spans="1:14" s="8" customFormat="1" ht="25.5" customHeight="1">
      <c r="A33" s="11">
        <v>44232</v>
      </c>
      <c r="B33" s="7" t="s">
        <v>94</v>
      </c>
      <c r="C33" s="12">
        <v>18</v>
      </c>
      <c r="D33" s="17">
        <v>849706.23</v>
      </c>
      <c r="E33" s="17">
        <f>D33*C33</f>
        <v>15294712.14</v>
      </c>
      <c r="F33" s="17">
        <v>536612.508888</v>
      </c>
      <c r="G33" s="17">
        <f>C33*F33</f>
        <v>9659025.159984</v>
      </c>
      <c r="H33" s="17">
        <f>E33+G33</f>
        <v>24953737.299984</v>
      </c>
      <c r="I33" s="17"/>
      <c r="J33" s="17"/>
      <c r="K33" s="17">
        <f>H33+J33</f>
        <v>24953737.299984</v>
      </c>
      <c r="N33" s="45"/>
    </row>
    <row r="34" spans="1:14" s="21" customFormat="1" ht="25.5" customHeight="1">
      <c r="A34" s="22">
        <v>6</v>
      </c>
      <c r="B34" s="54" t="s">
        <v>19</v>
      </c>
      <c r="C34" s="19">
        <f>C35+C36+C37</f>
        <v>13706</v>
      </c>
      <c r="D34" s="20"/>
      <c r="E34" s="20">
        <f>E35+E36+E37</f>
        <v>1622751.14</v>
      </c>
      <c r="F34" s="20"/>
      <c r="G34" s="20">
        <f>G35+G36+G37</f>
        <v>1521248.859999674</v>
      </c>
      <c r="H34" s="20">
        <f>H35+H36+H37</f>
        <v>3143999.999999674</v>
      </c>
      <c r="I34" s="20"/>
      <c r="J34" s="20">
        <v>30000</v>
      </c>
      <c r="K34" s="20">
        <f>K35+K36+K37+J34</f>
        <v>3173999.999999674</v>
      </c>
      <c r="N34" s="45"/>
    </row>
    <row r="35" spans="1:14" s="8" customFormat="1" ht="25.5" customHeight="1">
      <c r="A35" s="11"/>
      <c r="B35" s="7" t="s">
        <v>50</v>
      </c>
      <c r="C35" s="12">
        <v>13300</v>
      </c>
      <c r="D35" s="17">
        <v>118.37</v>
      </c>
      <c r="E35" s="17">
        <f>D35*C35</f>
        <v>1574321</v>
      </c>
      <c r="F35" s="17">
        <v>110.97</v>
      </c>
      <c r="G35" s="17">
        <f>C35*F35</f>
        <v>1475901</v>
      </c>
      <c r="H35" s="17">
        <f>E35+G35</f>
        <v>3050222</v>
      </c>
      <c r="I35" s="17"/>
      <c r="J35" s="17"/>
      <c r="K35" s="17">
        <f>H35</f>
        <v>3050222</v>
      </c>
      <c r="N35" s="45"/>
    </row>
    <row r="36" spans="1:14" s="8" customFormat="1" ht="25.5" customHeight="1">
      <c r="A36" s="11"/>
      <c r="B36" s="7" t="s">
        <v>51</v>
      </c>
      <c r="C36" s="12">
        <v>32</v>
      </c>
      <c r="D36" s="17">
        <v>250.14</v>
      </c>
      <c r="E36" s="17">
        <f>D36*C36</f>
        <v>8004.48</v>
      </c>
      <c r="F36" s="17">
        <v>235.513125</v>
      </c>
      <c r="G36" s="17">
        <f>C36*F36</f>
        <v>7536.42</v>
      </c>
      <c r="H36" s="17">
        <f>E36+G36</f>
        <v>15540.9</v>
      </c>
      <c r="I36" s="17"/>
      <c r="J36" s="17"/>
      <c r="K36" s="17">
        <f>H36</f>
        <v>15540.9</v>
      </c>
      <c r="N36" s="45"/>
    </row>
    <row r="37" spans="1:14" s="8" customFormat="1" ht="41.25" customHeight="1">
      <c r="A37" s="11"/>
      <c r="B37" s="7" t="s">
        <v>52</v>
      </c>
      <c r="C37" s="12">
        <v>374</v>
      </c>
      <c r="D37" s="17">
        <v>108.09</v>
      </c>
      <c r="E37" s="17">
        <f>D37*C37</f>
        <v>40425.66</v>
      </c>
      <c r="F37" s="17">
        <v>101.100106951</v>
      </c>
      <c r="G37" s="17">
        <f>C37*F37</f>
        <v>37811.439999674</v>
      </c>
      <c r="H37" s="17">
        <f>E37+G37</f>
        <v>78237.09999967401</v>
      </c>
      <c r="I37" s="17"/>
      <c r="J37" s="17"/>
      <c r="K37" s="17">
        <f>H37</f>
        <v>78237.09999967401</v>
      </c>
      <c r="N37" s="45"/>
    </row>
    <row r="38" spans="1:14" s="8" customFormat="1" ht="15" customHeight="1">
      <c r="A38" s="87" t="s">
        <v>20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N38" s="45"/>
    </row>
    <row r="39" spans="1:14" s="14" customFormat="1" ht="15" customHeight="1">
      <c r="A39" s="13">
        <v>7</v>
      </c>
      <c r="B39" s="13" t="s">
        <v>21</v>
      </c>
      <c r="C39" s="13">
        <f>C40+C42+C41</f>
        <v>14295</v>
      </c>
      <c r="D39" s="33"/>
      <c r="E39" s="33">
        <f>E40+E41+E42</f>
        <v>8213020.300000001</v>
      </c>
      <c r="F39" s="33"/>
      <c r="G39" s="33">
        <f>G40+G41+G42</f>
        <v>4415979.699999506</v>
      </c>
      <c r="H39" s="33">
        <f>H40+H41+H42</f>
        <v>12628999.999999505</v>
      </c>
      <c r="I39" s="33"/>
      <c r="J39" s="33">
        <v>4000</v>
      </c>
      <c r="K39" s="33">
        <f>K40+K41+K42+J39</f>
        <v>12632999.999999505</v>
      </c>
      <c r="N39" s="45"/>
    </row>
    <row r="40" spans="1:14" s="8" customFormat="1" ht="30" customHeight="1">
      <c r="A40" s="11"/>
      <c r="B40" s="7" t="s">
        <v>47</v>
      </c>
      <c r="C40" s="12">
        <v>970</v>
      </c>
      <c r="D40" s="17">
        <v>6937.35</v>
      </c>
      <c r="E40" s="17">
        <f>C40*D40</f>
        <v>6729229.5</v>
      </c>
      <c r="F40" s="17">
        <v>3738.71</v>
      </c>
      <c r="G40" s="17">
        <f>C40*F40</f>
        <v>3626548.7</v>
      </c>
      <c r="H40" s="17">
        <f>E40+G40</f>
        <v>10355778.2</v>
      </c>
      <c r="I40" s="17"/>
      <c r="J40" s="17"/>
      <c r="K40" s="17">
        <f>H40</f>
        <v>10355778.2</v>
      </c>
      <c r="N40" s="45"/>
    </row>
    <row r="41" spans="1:14" s="8" customFormat="1" ht="31.5" customHeight="1">
      <c r="A41" s="11"/>
      <c r="B41" s="7" t="s">
        <v>48</v>
      </c>
      <c r="C41" s="12">
        <v>12130</v>
      </c>
      <c r="D41" s="17">
        <v>54.08</v>
      </c>
      <c r="E41" s="17">
        <f>C41*D41</f>
        <v>655990.4</v>
      </c>
      <c r="F41" s="17">
        <v>29.210008244</v>
      </c>
      <c r="G41" s="17">
        <f>C41*F41</f>
        <v>354317.39999972</v>
      </c>
      <c r="H41" s="17">
        <f>E41+G41</f>
        <v>1010307.79999972</v>
      </c>
      <c r="I41" s="17"/>
      <c r="J41" s="17"/>
      <c r="K41" s="17">
        <f>H41</f>
        <v>1010307.79999972</v>
      </c>
      <c r="N41" s="45"/>
    </row>
    <row r="42" spans="1:14" s="8" customFormat="1" ht="71.25" customHeight="1">
      <c r="A42" s="11"/>
      <c r="B42" s="7" t="s">
        <v>29</v>
      </c>
      <c r="C42" s="12">
        <v>1195</v>
      </c>
      <c r="D42" s="17">
        <v>692.72</v>
      </c>
      <c r="E42" s="17">
        <f>C42*D42</f>
        <v>827800.4</v>
      </c>
      <c r="F42" s="17">
        <v>364.111799163</v>
      </c>
      <c r="G42" s="17">
        <f>C42*F42</f>
        <v>435113.599999785</v>
      </c>
      <c r="H42" s="17">
        <f>E42+G42</f>
        <v>1262913.999999785</v>
      </c>
      <c r="I42" s="17"/>
      <c r="J42" s="17"/>
      <c r="K42" s="17">
        <f>H42</f>
        <v>1262913.999999785</v>
      </c>
      <c r="N42" s="45"/>
    </row>
    <row r="43" spans="1:14" s="8" customFormat="1" ht="15" customHeight="1">
      <c r="A43" s="87" t="s">
        <v>22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N43" s="45"/>
    </row>
    <row r="44" spans="1:14" s="24" customFormat="1" ht="15" customHeight="1">
      <c r="A44" s="55">
        <v>8</v>
      </c>
      <c r="B44" s="55" t="s">
        <v>27</v>
      </c>
      <c r="C44" s="56">
        <f>C45+C46+C47+C48</f>
        <v>95</v>
      </c>
      <c r="D44" s="57"/>
      <c r="E44" s="57">
        <f>E45+E46+E47+E48</f>
        <v>937190.4600000001</v>
      </c>
      <c r="F44" s="57"/>
      <c r="G44" s="57">
        <f>G45+G46+G47+G48</f>
        <v>10935809.55</v>
      </c>
      <c r="H44" s="57">
        <f>H45+H46+H47+H48</f>
        <v>11873000.01</v>
      </c>
      <c r="I44" s="57"/>
      <c r="J44" s="57">
        <v>177000</v>
      </c>
      <c r="K44" s="57">
        <f>K45+J44+K46+K47+K48</f>
        <v>12050000.01</v>
      </c>
      <c r="N44" s="45"/>
    </row>
    <row r="45" spans="1:14" s="8" customFormat="1" ht="30.75" customHeight="1">
      <c r="A45" s="58"/>
      <c r="B45" s="59" t="s">
        <v>95</v>
      </c>
      <c r="C45" s="60">
        <v>32</v>
      </c>
      <c r="D45" s="61">
        <v>4587.38</v>
      </c>
      <c r="E45" s="61">
        <f>D45*C45</f>
        <v>146796.16</v>
      </c>
      <c r="F45" s="61">
        <v>54518.39</v>
      </c>
      <c r="G45" s="61">
        <f>F45*C45</f>
        <v>1744588.48</v>
      </c>
      <c r="H45" s="61">
        <f>E45+G45</f>
        <v>1891384.64</v>
      </c>
      <c r="I45" s="61"/>
      <c r="J45" s="61"/>
      <c r="K45" s="61">
        <f>H45+J45</f>
        <v>1891384.64</v>
      </c>
      <c r="N45" s="45"/>
    </row>
    <row r="46" spans="1:14" ht="30.75" customHeight="1">
      <c r="A46" s="62"/>
      <c r="B46" s="63" t="s">
        <v>96</v>
      </c>
      <c r="C46" s="64">
        <v>52</v>
      </c>
      <c r="D46" s="65">
        <v>11762.83</v>
      </c>
      <c r="E46" s="65">
        <f>D46*C46</f>
        <v>611667.16</v>
      </c>
      <c r="F46" s="65">
        <v>141608.46</v>
      </c>
      <c r="G46" s="65">
        <f>F46*C46</f>
        <v>7363639.92</v>
      </c>
      <c r="H46" s="61">
        <f>E46+G46</f>
        <v>7975307.08</v>
      </c>
      <c r="I46" s="65"/>
      <c r="J46" s="65"/>
      <c r="K46" s="65">
        <f>J46+H46</f>
        <v>7975307.08</v>
      </c>
      <c r="N46" s="45"/>
    </row>
    <row r="47" spans="1:14" ht="30.75" customHeight="1">
      <c r="A47" s="62"/>
      <c r="B47" s="63" t="s">
        <v>97</v>
      </c>
      <c r="C47" s="64">
        <v>5</v>
      </c>
      <c r="D47" s="65">
        <v>23520.38</v>
      </c>
      <c r="E47" s="65">
        <f>D47*C47</f>
        <v>117601.90000000001</v>
      </c>
      <c r="F47" s="65">
        <v>280491.13</v>
      </c>
      <c r="G47" s="65">
        <f>F47*C47</f>
        <v>1402455.65</v>
      </c>
      <c r="H47" s="61">
        <f>E47+G47</f>
        <v>1520057.5499999998</v>
      </c>
      <c r="I47" s="65"/>
      <c r="J47" s="65"/>
      <c r="K47" s="65">
        <f>J47+H47</f>
        <v>1520057.5499999998</v>
      </c>
      <c r="N47" s="45"/>
    </row>
    <row r="48" spans="1:14" s="8" customFormat="1" ht="30.75" customHeight="1">
      <c r="A48" s="58"/>
      <c r="B48" s="59" t="s">
        <v>98</v>
      </c>
      <c r="C48" s="60">
        <v>6</v>
      </c>
      <c r="D48" s="61">
        <v>10187.54</v>
      </c>
      <c r="E48" s="61">
        <f>D48*C48</f>
        <v>61125.240000000005</v>
      </c>
      <c r="F48" s="61">
        <v>70854.25</v>
      </c>
      <c r="G48" s="61">
        <f>F48*C48</f>
        <v>425125.5</v>
      </c>
      <c r="H48" s="61">
        <f>E48+G48</f>
        <v>486250.74</v>
      </c>
      <c r="I48" s="61"/>
      <c r="J48" s="61"/>
      <c r="K48" s="61">
        <f>H48+J48</f>
        <v>486250.74</v>
      </c>
      <c r="N48" s="45"/>
    </row>
    <row r="49" spans="1:14" s="24" customFormat="1" ht="15" customHeight="1">
      <c r="A49" s="55">
        <v>9</v>
      </c>
      <c r="B49" s="55" t="s">
        <v>28</v>
      </c>
      <c r="C49" s="56">
        <f>C50+C51+C52+C53+C54+C55+C56+C57+C58+C59+C60+C61+C62+C63+C64+C65</f>
        <v>383</v>
      </c>
      <c r="D49" s="56"/>
      <c r="E49" s="56">
        <f>E50+E51+E52+E53+E54+E55+E56+E57+E58+E59+E60+E61+E62+E63+E64+E65</f>
        <v>3839505.6400000006</v>
      </c>
      <c r="F49" s="56"/>
      <c r="G49" s="56">
        <f>G50+G51+G52+G53+G54+G55+G56+G57+G58+G59+G60+G61+G62+G63+G64+G65</f>
        <v>7200494.36</v>
      </c>
      <c r="H49" s="56">
        <f>H50+H51+H52+H53+H54+H55+H56+H57+H58+H59+H60+H61+H62+H63+H64+H65</f>
        <v>11040000</v>
      </c>
      <c r="I49" s="56"/>
      <c r="J49" s="56">
        <v>100000</v>
      </c>
      <c r="K49" s="56">
        <f>K50+K51+K52+K53+K54+K55+K56+K57+K58+K59+K60+K61+K62+K63+K64+K65+J49</f>
        <v>11140000</v>
      </c>
      <c r="N49" s="45"/>
    </row>
    <row r="50" spans="1:14" ht="57" customHeight="1">
      <c r="A50" s="62"/>
      <c r="B50" s="63" t="s">
        <v>49</v>
      </c>
      <c r="C50" s="64">
        <v>30</v>
      </c>
      <c r="D50" s="65">
        <v>7393.2</v>
      </c>
      <c r="E50" s="65">
        <f aca="true" t="shared" si="4" ref="E50:E64">D50*C50</f>
        <v>221796</v>
      </c>
      <c r="F50" s="65">
        <v>11942.99</v>
      </c>
      <c r="G50" s="65">
        <f aca="true" t="shared" si="5" ref="G50:G65">F50*C50</f>
        <v>358289.7</v>
      </c>
      <c r="H50" s="61">
        <f>E50+G50</f>
        <v>580085.7</v>
      </c>
      <c r="I50" s="65"/>
      <c r="J50" s="65"/>
      <c r="K50" s="61">
        <f>J50+H50</f>
        <v>580085.7</v>
      </c>
      <c r="N50" s="45"/>
    </row>
    <row r="51" spans="1:14" s="66" customFormat="1" ht="40.5" customHeight="1">
      <c r="A51" s="62"/>
      <c r="B51" s="63" t="s">
        <v>53</v>
      </c>
      <c r="C51" s="64">
        <v>15</v>
      </c>
      <c r="D51" s="65">
        <v>19380.44</v>
      </c>
      <c r="E51" s="65">
        <f t="shared" si="4"/>
        <v>290706.6</v>
      </c>
      <c r="F51" s="65">
        <v>31776.5</v>
      </c>
      <c r="G51" s="65">
        <f t="shared" si="5"/>
        <v>476647.5</v>
      </c>
      <c r="H51" s="61">
        <f>E51+G51</f>
        <v>767354.1</v>
      </c>
      <c r="I51" s="65"/>
      <c r="J51" s="65"/>
      <c r="K51" s="61">
        <f aca="true" t="shared" si="6" ref="K51:K64">J51+H51</f>
        <v>767354.1</v>
      </c>
      <c r="N51" s="67"/>
    </row>
    <row r="52" spans="1:14" s="80" customFormat="1" ht="33.75" customHeight="1" hidden="1">
      <c r="A52" s="76"/>
      <c r="B52" s="77" t="s">
        <v>54</v>
      </c>
      <c r="C52" s="78"/>
      <c r="D52" s="79"/>
      <c r="E52" s="79">
        <f t="shared" si="4"/>
        <v>0</v>
      </c>
      <c r="F52" s="79"/>
      <c r="G52" s="79">
        <f t="shared" si="5"/>
        <v>0</v>
      </c>
      <c r="H52" s="61">
        <f>E52+G52</f>
        <v>0</v>
      </c>
      <c r="I52" s="79"/>
      <c r="J52" s="79"/>
      <c r="K52" s="79">
        <f t="shared" si="6"/>
        <v>0</v>
      </c>
      <c r="N52" s="81"/>
    </row>
    <row r="53" spans="1:14" s="82" customFormat="1" ht="33" customHeight="1" hidden="1">
      <c r="A53" s="76"/>
      <c r="B53" s="77" t="s">
        <v>61</v>
      </c>
      <c r="C53" s="78"/>
      <c r="D53" s="79"/>
      <c r="E53" s="79">
        <f t="shared" si="4"/>
        <v>0</v>
      </c>
      <c r="F53" s="79"/>
      <c r="G53" s="79">
        <f t="shared" si="5"/>
        <v>0</v>
      </c>
      <c r="H53" s="61">
        <f>E53+G53</f>
        <v>0</v>
      </c>
      <c r="I53" s="79"/>
      <c r="J53" s="79"/>
      <c r="K53" s="79">
        <f t="shared" si="6"/>
        <v>0</v>
      </c>
      <c r="N53" s="83"/>
    </row>
    <row r="54" spans="1:14" s="66" customFormat="1" ht="30" customHeight="1">
      <c r="A54" s="62"/>
      <c r="B54" s="63" t="s">
        <v>62</v>
      </c>
      <c r="C54" s="64">
        <v>16</v>
      </c>
      <c r="D54" s="65">
        <v>7397.24</v>
      </c>
      <c r="E54" s="65">
        <f t="shared" si="4"/>
        <v>118355.84</v>
      </c>
      <c r="F54" s="65">
        <v>14183.71</v>
      </c>
      <c r="G54" s="65">
        <f t="shared" si="5"/>
        <v>226939.36</v>
      </c>
      <c r="H54" s="61">
        <f aca="true" t="shared" si="7" ref="H54:H64">E54+G54</f>
        <v>345295.19999999995</v>
      </c>
      <c r="I54" s="65"/>
      <c r="J54" s="65"/>
      <c r="K54" s="65">
        <f t="shared" si="6"/>
        <v>345295.19999999995</v>
      </c>
      <c r="N54" s="67"/>
    </row>
    <row r="55" spans="1:14" s="66" customFormat="1" ht="30.75" customHeight="1">
      <c r="A55" s="62"/>
      <c r="B55" s="63" t="s">
        <v>63</v>
      </c>
      <c r="C55" s="64">
        <v>30</v>
      </c>
      <c r="D55" s="65">
        <v>7400.28</v>
      </c>
      <c r="E55" s="65">
        <f t="shared" si="4"/>
        <v>222008.4</v>
      </c>
      <c r="F55" s="65">
        <v>12850.27</v>
      </c>
      <c r="G55" s="65">
        <f t="shared" si="5"/>
        <v>385508.10000000003</v>
      </c>
      <c r="H55" s="61">
        <f t="shared" si="7"/>
        <v>607516.5</v>
      </c>
      <c r="I55" s="65"/>
      <c r="J55" s="65"/>
      <c r="K55" s="65">
        <f t="shared" si="6"/>
        <v>607516.5</v>
      </c>
      <c r="N55" s="67"/>
    </row>
    <row r="56" spans="1:14" s="66" customFormat="1" ht="31.5" customHeight="1">
      <c r="A56" s="62"/>
      <c r="B56" s="63" t="s">
        <v>64</v>
      </c>
      <c r="C56" s="64">
        <v>30</v>
      </c>
      <c r="D56" s="65">
        <v>19398.86</v>
      </c>
      <c r="E56" s="65">
        <f t="shared" si="4"/>
        <v>581965.8</v>
      </c>
      <c r="F56" s="65">
        <v>33529.3</v>
      </c>
      <c r="G56" s="65">
        <f t="shared" si="5"/>
        <v>1005879.0000000001</v>
      </c>
      <c r="H56" s="61">
        <f t="shared" si="7"/>
        <v>1587844.8000000003</v>
      </c>
      <c r="I56" s="65"/>
      <c r="J56" s="65"/>
      <c r="K56" s="65">
        <f t="shared" si="6"/>
        <v>1587844.8000000003</v>
      </c>
      <c r="N56" s="67"/>
    </row>
    <row r="57" spans="1:14" s="84" customFormat="1" ht="37.5" customHeight="1">
      <c r="A57" s="58"/>
      <c r="B57" s="59" t="s">
        <v>99</v>
      </c>
      <c r="C57" s="60">
        <v>30</v>
      </c>
      <c r="D57" s="61">
        <v>7395.22</v>
      </c>
      <c r="E57" s="61">
        <f t="shared" si="4"/>
        <v>221856.6</v>
      </c>
      <c r="F57" s="61">
        <v>13306.1</v>
      </c>
      <c r="G57" s="61">
        <f t="shared" si="5"/>
        <v>399183</v>
      </c>
      <c r="H57" s="61">
        <f t="shared" si="7"/>
        <v>621039.6</v>
      </c>
      <c r="I57" s="61"/>
      <c r="J57" s="61"/>
      <c r="K57" s="61">
        <f t="shared" si="6"/>
        <v>621039.6</v>
      </c>
      <c r="N57" s="85"/>
    </row>
    <row r="58" spans="1:14" s="66" customFormat="1" ht="30.75" customHeight="1">
      <c r="A58" s="62"/>
      <c r="B58" s="63" t="s">
        <v>55</v>
      </c>
      <c r="C58" s="64">
        <v>9</v>
      </c>
      <c r="D58" s="65">
        <v>7420.52</v>
      </c>
      <c r="E58" s="65">
        <f t="shared" si="4"/>
        <v>66784.68000000001</v>
      </c>
      <c r="F58" s="65">
        <v>13582.6</v>
      </c>
      <c r="G58" s="65">
        <f t="shared" si="5"/>
        <v>122243.40000000001</v>
      </c>
      <c r="H58" s="61">
        <f t="shared" si="7"/>
        <v>189028.08000000002</v>
      </c>
      <c r="I58" s="65"/>
      <c r="J58" s="65"/>
      <c r="K58" s="65">
        <f t="shared" si="6"/>
        <v>189028.08000000002</v>
      </c>
      <c r="N58" s="67"/>
    </row>
    <row r="59" spans="1:14" s="66" customFormat="1" ht="31.5" customHeight="1">
      <c r="A59" s="62"/>
      <c r="B59" s="63" t="s">
        <v>56</v>
      </c>
      <c r="C59" s="64">
        <v>6</v>
      </c>
      <c r="D59" s="65">
        <v>19451.49</v>
      </c>
      <c r="E59" s="65">
        <f t="shared" si="4"/>
        <v>116708.94</v>
      </c>
      <c r="F59" s="65">
        <v>36216.81</v>
      </c>
      <c r="G59" s="65">
        <f t="shared" si="5"/>
        <v>217300.86</v>
      </c>
      <c r="H59" s="61">
        <f t="shared" si="7"/>
        <v>334009.8</v>
      </c>
      <c r="I59" s="65"/>
      <c r="J59" s="65"/>
      <c r="K59" s="65">
        <f t="shared" si="6"/>
        <v>334009.8</v>
      </c>
      <c r="N59" s="67"/>
    </row>
    <row r="60" spans="1:14" s="66" customFormat="1" ht="33" customHeight="1">
      <c r="A60" s="62"/>
      <c r="B60" s="63" t="s">
        <v>57</v>
      </c>
      <c r="C60" s="64">
        <v>30</v>
      </c>
      <c r="D60" s="65">
        <v>7390.16</v>
      </c>
      <c r="E60" s="65">
        <f t="shared" si="4"/>
        <v>221704.8</v>
      </c>
      <c r="F60" s="65">
        <v>12785.47</v>
      </c>
      <c r="G60" s="65">
        <f t="shared" si="5"/>
        <v>383564.1</v>
      </c>
      <c r="H60" s="61">
        <f t="shared" si="7"/>
        <v>605268.8999999999</v>
      </c>
      <c r="I60" s="65"/>
      <c r="J60" s="65"/>
      <c r="K60" s="65">
        <f t="shared" si="6"/>
        <v>605268.8999999999</v>
      </c>
      <c r="N60" s="67"/>
    </row>
    <row r="61" spans="1:14" s="66" customFormat="1" ht="30.75" customHeight="1">
      <c r="A61" s="62"/>
      <c r="B61" s="63" t="s">
        <v>100</v>
      </c>
      <c r="C61" s="64">
        <v>112</v>
      </c>
      <c r="D61" s="65">
        <v>7392.18</v>
      </c>
      <c r="E61" s="65">
        <f t="shared" si="4"/>
        <v>827924.16</v>
      </c>
      <c r="F61" s="65">
        <v>11850.99</v>
      </c>
      <c r="G61" s="65">
        <f t="shared" si="5"/>
        <v>1327310.88</v>
      </c>
      <c r="H61" s="61">
        <f t="shared" si="7"/>
        <v>2155235.04</v>
      </c>
      <c r="I61" s="65"/>
      <c r="J61" s="65"/>
      <c r="K61" s="65">
        <f t="shared" si="6"/>
        <v>2155235.04</v>
      </c>
      <c r="N61" s="67"/>
    </row>
    <row r="62" spans="1:14" s="66" customFormat="1" ht="31.5" customHeight="1">
      <c r="A62" s="62"/>
      <c r="B62" s="63" t="s">
        <v>101</v>
      </c>
      <c r="C62" s="64">
        <v>16</v>
      </c>
      <c r="D62" s="65">
        <v>19377.81</v>
      </c>
      <c r="E62" s="65">
        <f t="shared" si="4"/>
        <v>310044.96</v>
      </c>
      <c r="F62" s="65">
        <v>29865.17</v>
      </c>
      <c r="G62" s="65">
        <f t="shared" si="5"/>
        <v>477842.72</v>
      </c>
      <c r="H62" s="61">
        <f t="shared" si="7"/>
        <v>787887.6799999999</v>
      </c>
      <c r="I62" s="65"/>
      <c r="J62" s="65"/>
      <c r="K62" s="65">
        <f t="shared" si="6"/>
        <v>787887.6799999999</v>
      </c>
      <c r="N62" s="67"/>
    </row>
    <row r="63" spans="1:14" s="66" customFormat="1" ht="31.5" customHeight="1">
      <c r="A63" s="62"/>
      <c r="B63" s="63" t="s">
        <v>58</v>
      </c>
      <c r="C63" s="64">
        <v>23</v>
      </c>
      <c r="D63" s="65">
        <v>7410.4</v>
      </c>
      <c r="E63" s="65">
        <f t="shared" si="4"/>
        <v>170439.19999999998</v>
      </c>
      <c r="F63" s="65">
        <v>14970.13</v>
      </c>
      <c r="G63" s="65">
        <f t="shared" si="5"/>
        <v>344312.99</v>
      </c>
      <c r="H63" s="61">
        <f t="shared" si="7"/>
        <v>514752.18999999994</v>
      </c>
      <c r="I63" s="65"/>
      <c r="J63" s="65"/>
      <c r="K63" s="65">
        <f t="shared" si="6"/>
        <v>514752.18999999994</v>
      </c>
      <c r="N63" s="67"/>
    </row>
    <row r="64" spans="1:14" s="66" customFormat="1" ht="31.5" customHeight="1">
      <c r="A64" s="62"/>
      <c r="B64" s="63" t="s">
        <v>59</v>
      </c>
      <c r="C64" s="64">
        <v>33</v>
      </c>
      <c r="D64" s="65">
        <v>4107.93</v>
      </c>
      <c r="E64" s="65">
        <f t="shared" si="4"/>
        <v>135561.69</v>
      </c>
      <c r="F64" s="65">
        <v>13239.59</v>
      </c>
      <c r="G64" s="65">
        <f t="shared" si="5"/>
        <v>436906.47000000003</v>
      </c>
      <c r="H64" s="61">
        <f t="shared" si="7"/>
        <v>572468.16</v>
      </c>
      <c r="I64" s="65"/>
      <c r="J64" s="65"/>
      <c r="K64" s="65">
        <f t="shared" si="6"/>
        <v>572468.16</v>
      </c>
      <c r="N64" s="67"/>
    </row>
    <row r="65" spans="1:14" s="66" customFormat="1" ht="20.25" customHeight="1">
      <c r="A65" s="68"/>
      <c r="B65" s="63" t="s">
        <v>60</v>
      </c>
      <c r="C65" s="69">
        <v>3</v>
      </c>
      <c r="D65" s="70">
        <v>111215.99</v>
      </c>
      <c r="E65" s="65">
        <f>D65*C65</f>
        <v>333647.97000000003</v>
      </c>
      <c r="F65" s="70">
        <v>346188.76</v>
      </c>
      <c r="G65" s="65">
        <f t="shared" si="5"/>
        <v>1038566.28</v>
      </c>
      <c r="H65" s="61">
        <f>E65+G65</f>
        <v>1372214.25</v>
      </c>
      <c r="I65" s="65"/>
      <c r="J65" s="70"/>
      <c r="K65" s="65">
        <f>J65+H65</f>
        <v>1372214.25</v>
      </c>
      <c r="N65" s="67"/>
    </row>
    <row r="66" spans="1:14" ht="25.5" customHeight="1" hidden="1">
      <c r="A66" s="48"/>
      <c r="B66" s="49"/>
      <c r="C66" s="50"/>
      <c r="D66" s="50"/>
      <c r="E66" s="51"/>
      <c r="F66" s="50"/>
      <c r="G66" s="51"/>
      <c r="H66" s="51"/>
      <c r="I66" s="51"/>
      <c r="J66" s="50"/>
      <c r="K66" s="51"/>
      <c r="N66" s="45"/>
    </row>
    <row r="67" spans="1:14" s="25" customFormat="1" ht="25.5" customHeight="1">
      <c r="A67" s="55">
        <v>10</v>
      </c>
      <c r="B67" s="55" t="s">
        <v>31</v>
      </c>
      <c r="C67" s="56">
        <f>C68+C69+C70+C71+C72+C73+C74+C75</f>
        <v>321</v>
      </c>
      <c r="D67" s="57"/>
      <c r="E67" s="57">
        <f>E68+E69+E70+E71+E72+E73+E74+E75</f>
        <v>3995639.66</v>
      </c>
      <c r="F67" s="57"/>
      <c r="G67" s="57">
        <f>G68+G69+G70+G71+G72+G73+G74+G75</f>
        <v>10484360.34</v>
      </c>
      <c r="H67" s="57">
        <f>H68+H69+H70+H71+H72+H73+H74+H75</f>
        <v>14480000</v>
      </c>
      <c r="I67" s="57"/>
      <c r="J67" s="57">
        <v>126000</v>
      </c>
      <c r="K67" s="57">
        <f>J67+K68+K69+K70+K71+K72+K73+K74+K75</f>
        <v>14606000</v>
      </c>
      <c r="N67" s="45"/>
    </row>
    <row r="68" spans="1:14" ht="33.75" customHeight="1">
      <c r="A68" s="62"/>
      <c r="B68" s="63" t="s">
        <v>54</v>
      </c>
      <c r="C68" s="64">
        <v>36</v>
      </c>
      <c r="D68" s="65">
        <v>7328.26</v>
      </c>
      <c r="E68" s="65">
        <f>D68*C68</f>
        <v>263817.36</v>
      </c>
      <c r="F68" s="65">
        <v>13361.95</v>
      </c>
      <c r="G68" s="65">
        <f aca="true" t="shared" si="8" ref="G68:G75">F68*C68</f>
        <v>481030.2</v>
      </c>
      <c r="H68" s="65">
        <f>E68+G68</f>
        <v>744847.56</v>
      </c>
      <c r="I68" s="65"/>
      <c r="J68" s="65"/>
      <c r="K68" s="65">
        <f aca="true" t="shared" si="9" ref="K68:K74">J68+H68</f>
        <v>744847.56</v>
      </c>
      <c r="N68" s="45"/>
    </row>
    <row r="69" spans="1:14" s="66" customFormat="1" ht="33.75" customHeight="1">
      <c r="A69" s="62"/>
      <c r="B69" s="63" t="s">
        <v>65</v>
      </c>
      <c r="C69" s="64">
        <v>24</v>
      </c>
      <c r="D69" s="65">
        <v>19388.3</v>
      </c>
      <c r="E69" s="65">
        <f aca="true" t="shared" si="10" ref="E69:E75">D69*C69</f>
        <v>465319.19999999995</v>
      </c>
      <c r="F69" s="65">
        <v>34336.57</v>
      </c>
      <c r="G69" s="65">
        <f>F69*C69</f>
        <v>824077.6799999999</v>
      </c>
      <c r="H69" s="65">
        <f>E69+G69</f>
        <v>1289396.88</v>
      </c>
      <c r="I69" s="65"/>
      <c r="J69" s="65"/>
      <c r="K69" s="65">
        <f t="shared" si="9"/>
        <v>1289396.88</v>
      </c>
      <c r="N69" s="67"/>
    </row>
    <row r="70" spans="1:14" s="66" customFormat="1" ht="33.75" customHeight="1">
      <c r="A70" s="62"/>
      <c r="B70" s="63" t="s">
        <v>66</v>
      </c>
      <c r="C70" s="64">
        <v>22</v>
      </c>
      <c r="D70" s="65">
        <v>7399.12</v>
      </c>
      <c r="E70" s="65">
        <f t="shared" si="10"/>
        <v>162780.63999999998</v>
      </c>
      <c r="F70" s="65">
        <v>12594.24</v>
      </c>
      <c r="G70" s="65">
        <f t="shared" si="8"/>
        <v>277073.27999999997</v>
      </c>
      <c r="H70" s="65">
        <f aca="true" t="shared" si="11" ref="H70:H75">E70+G70</f>
        <v>439853.9199999999</v>
      </c>
      <c r="I70" s="65"/>
      <c r="J70" s="65"/>
      <c r="K70" s="65">
        <f t="shared" si="9"/>
        <v>439853.9199999999</v>
      </c>
      <c r="N70" s="67"/>
    </row>
    <row r="71" spans="1:14" s="66" customFormat="1" ht="33.75" customHeight="1">
      <c r="A71" s="62"/>
      <c r="B71" s="63" t="s">
        <v>67</v>
      </c>
      <c r="C71" s="64">
        <v>18</v>
      </c>
      <c r="D71" s="65">
        <v>19395.76</v>
      </c>
      <c r="E71" s="65">
        <f t="shared" si="10"/>
        <v>349123.68</v>
      </c>
      <c r="F71" s="65">
        <v>32002.74</v>
      </c>
      <c r="G71" s="65">
        <f t="shared" si="8"/>
        <v>576049.3200000001</v>
      </c>
      <c r="H71" s="65">
        <f t="shared" si="11"/>
        <v>925173</v>
      </c>
      <c r="I71" s="65"/>
      <c r="J71" s="65"/>
      <c r="K71" s="65">
        <f t="shared" si="9"/>
        <v>925173</v>
      </c>
      <c r="N71" s="67"/>
    </row>
    <row r="72" spans="1:14" s="66" customFormat="1" ht="33.75" customHeight="1">
      <c r="A72" s="62"/>
      <c r="B72" s="63" t="s">
        <v>102</v>
      </c>
      <c r="C72" s="64">
        <v>12</v>
      </c>
      <c r="D72" s="65">
        <v>7397.95</v>
      </c>
      <c r="E72" s="65">
        <f t="shared" si="10"/>
        <v>88775.4</v>
      </c>
      <c r="F72" s="65">
        <v>13192.46</v>
      </c>
      <c r="G72" s="65">
        <f t="shared" si="8"/>
        <v>158309.52</v>
      </c>
      <c r="H72" s="65">
        <f t="shared" si="11"/>
        <v>247084.91999999998</v>
      </c>
      <c r="I72" s="65"/>
      <c r="J72" s="65"/>
      <c r="K72" s="65">
        <f t="shared" si="9"/>
        <v>247084.91999999998</v>
      </c>
      <c r="N72" s="67"/>
    </row>
    <row r="73" spans="1:14" s="66" customFormat="1" ht="33.75" customHeight="1">
      <c r="A73" s="62"/>
      <c r="B73" s="63" t="s">
        <v>103</v>
      </c>
      <c r="C73" s="64">
        <v>8</v>
      </c>
      <c r="D73" s="65">
        <v>19392.76</v>
      </c>
      <c r="E73" s="65">
        <f t="shared" si="10"/>
        <v>155142.08</v>
      </c>
      <c r="F73" s="65">
        <v>32769.09</v>
      </c>
      <c r="G73" s="65">
        <f t="shared" si="8"/>
        <v>262152.72</v>
      </c>
      <c r="H73" s="65">
        <f t="shared" si="11"/>
        <v>417294.79999999993</v>
      </c>
      <c r="I73" s="65"/>
      <c r="J73" s="65"/>
      <c r="K73" s="65">
        <f t="shared" si="9"/>
        <v>417294.79999999993</v>
      </c>
      <c r="N73" s="67"/>
    </row>
    <row r="74" spans="1:14" s="66" customFormat="1" ht="45" customHeight="1">
      <c r="A74" s="62"/>
      <c r="B74" s="63" t="s">
        <v>59</v>
      </c>
      <c r="C74" s="64">
        <v>200</v>
      </c>
      <c r="D74" s="65">
        <v>4107.93</v>
      </c>
      <c r="E74" s="65">
        <f t="shared" si="10"/>
        <v>821586</v>
      </c>
      <c r="F74" s="65">
        <v>13239.59</v>
      </c>
      <c r="G74" s="65">
        <f>F74*C74</f>
        <v>2647918</v>
      </c>
      <c r="H74" s="65">
        <f t="shared" si="11"/>
        <v>3469504</v>
      </c>
      <c r="I74" s="65"/>
      <c r="J74" s="65"/>
      <c r="K74" s="65">
        <f t="shared" si="9"/>
        <v>3469504</v>
      </c>
      <c r="N74" s="67"/>
    </row>
    <row r="75" spans="1:14" s="66" customFormat="1" ht="14.25" customHeight="1">
      <c r="A75" s="68"/>
      <c r="B75" s="63" t="s">
        <v>60</v>
      </c>
      <c r="C75" s="69">
        <v>1</v>
      </c>
      <c r="D75" s="70">
        <v>1689095.3</v>
      </c>
      <c r="E75" s="65">
        <f t="shared" si="10"/>
        <v>1689095.3</v>
      </c>
      <c r="F75" s="70">
        <v>5257749.62</v>
      </c>
      <c r="G75" s="65">
        <f t="shared" si="8"/>
        <v>5257749.62</v>
      </c>
      <c r="H75" s="65">
        <f t="shared" si="11"/>
        <v>6946844.92</v>
      </c>
      <c r="I75" s="65"/>
      <c r="J75" s="70"/>
      <c r="K75" s="65">
        <f>J75+H75</f>
        <v>6946844.92</v>
      </c>
      <c r="N75" s="67"/>
    </row>
    <row r="76" spans="1:14" ht="25.5" customHeight="1">
      <c r="A76" s="48"/>
      <c r="B76" s="49"/>
      <c r="C76" s="50"/>
      <c r="D76" s="50"/>
      <c r="E76" s="51"/>
      <c r="F76" s="50"/>
      <c r="G76" s="51"/>
      <c r="H76" s="51"/>
      <c r="I76" s="51"/>
      <c r="J76" s="50"/>
      <c r="K76" s="51"/>
      <c r="N76" s="45"/>
    </row>
    <row r="77" spans="1:14" s="8" customFormat="1" ht="15" customHeight="1">
      <c r="A77" s="95" t="s">
        <v>33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N77" s="45"/>
    </row>
    <row r="78" spans="1:14" s="26" customFormat="1" ht="15" customHeight="1">
      <c r="A78" s="71">
        <v>11</v>
      </c>
      <c r="B78" s="71" t="s">
        <v>34</v>
      </c>
      <c r="C78" s="71">
        <f>C79+C80</f>
        <v>275686</v>
      </c>
      <c r="D78" s="72"/>
      <c r="E78" s="72">
        <f>E79+E80+E82</f>
        <v>989036.58</v>
      </c>
      <c r="F78" s="72"/>
      <c r="G78" s="72">
        <f>G79+G80+G82</f>
        <v>2613963.4199998714</v>
      </c>
      <c r="H78" s="72">
        <f>H79+H80</f>
        <v>3602999.9999998715</v>
      </c>
      <c r="I78" s="72"/>
      <c r="J78" s="72">
        <v>6000</v>
      </c>
      <c r="K78" s="72">
        <f>K79+K80+K82+J78</f>
        <v>3608999.9999998715</v>
      </c>
      <c r="N78" s="45"/>
    </row>
    <row r="79" spans="1:14" s="8" customFormat="1" ht="30.75" customHeight="1">
      <c r="A79" s="73"/>
      <c r="B79" s="59" t="s">
        <v>104</v>
      </c>
      <c r="C79" s="74">
        <v>15</v>
      </c>
      <c r="D79" s="75">
        <v>1980.1</v>
      </c>
      <c r="E79" s="75">
        <f>C79*D79</f>
        <v>29701.5</v>
      </c>
      <c r="F79" s="75">
        <v>5408.628</v>
      </c>
      <c r="G79" s="75">
        <f>C79*F79</f>
        <v>81129.42</v>
      </c>
      <c r="H79" s="75">
        <f>E79+G79</f>
        <v>110830.92</v>
      </c>
      <c r="I79" s="75"/>
      <c r="J79" s="75"/>
      <c r="K79" s="75">
        <f>H79</f>
        <v>110830.92</v>
      </c>
      <c r="N79" s="45"/>
    </row>
    <row r="80" spans="1:14" s="8" customFormat="1" ht="30" customHeight="1">
      <c r="A80" s="73"/>
      <c r="B80" s="59" t="s">
        <v>105</v>
      </c>
      <c r="C80" s="74">
        <v>275671</v>
      </c>
      <c r="D80" s="75">
        <v>3.48</v>
      </c>
      <c r="E80" s="75">
        <f>C80*D80</f>
        <v>959335.08</v>
      </c>
      <c r="F80" s="75">
        <v>9.18788701024</v>
      </c>
      <c r="G80" s="75">
        <f>C80*F80</f>
        <v>2532833.9999998715</v>
      </c>
      <c r="H80" s="75">
        <f>E80+G80</f>
        <v>3492169.0799998716</v>
      </c>
      <c r="I80" s="75"/>
      <c r="J80" s="75"/>
      <c r="K80" s="75">
        <f>H80</f>
        <v>3492169.0799998716</v>
      </c>
      <c r="N80" s="45"/>
    </row>
    <row r="81" spans="1:14" s="8" customFormat="1" ht="30" customHeight="1" hidden="1">
      <c r="A81" s="34"/>
      <c r="B81" s="35"/>
      <c r="C81" s="36"/>
      <c r="D81" s="37"/>
      <c r="E81" s="37"/>
      <c r="F81" s="37"/>
      <c r="G81" s="37"/>
      <c r="H81" s="37"/>
      <c r="I81" s="37"/>
      <c r="J81" s="37"/>
      <c r="K81" s="37"/>
      <c r="N81" s="45"/>
    </row>
    <row r="82" spans="1:14" ht="15" customHeight="1">
      <c r="A82" s="87" t="s">
        <v>46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N82" s="45"/>
    </row>
    <row r="83" spans="1:14" s="40" customFormat="1" ht="15" customHeight="1">
      <c r="A83" s="38">
        <v>12</v>
      </c>
      <c r="B83" s="38" t="s">
        <v>45</v>
      </c>
      <c r="C83" s="38">
        <f>C84</f>
        <v>3000</v>
      </c>
      <c r="D83" s="39"/>
      <c r="E83" s="39">
        <f>E84</f>
        <v>2256120</v>
      </c>
      <c r="F83" s="39"/>
      <c r="G83" s="39">
        <f>G84</f>
        <v>706879.999998</v>
      </c>
      <c r="H83" s="39">
        <f>H84</f>
        <v>2962999.999998</v>
      </c>
      <c r="I83" s="39"/>
      <c r="J83" s="39">
        <v>5000</v>
      </c>
      <c r="K83" s="39">
        <f>J83+H83</f>
        <v>2967999.999998</v>
      </c>
      <c r="N83" s="45"/>
    </row>
    <row r="84" spans="1:14" s="8" customFormat="1" ht="30.75" customHeight="1">
      <c r="A84" s="11"/>
      <c r="B84" s="7" t="s">
        <v>111</v>
      </c>
      <c r="C84" s="12">
        <v>3000</v>
      </c>
      <c r="D84" s="17">
        <v>752.04</v>
      </c>
      <c r="E84" s="17">
        <f>C84*D84</f>
        <v>2256120</v>
      </c>
      <c r="F84" s="17">
        <v>235.626666666</v>
      </c>
      <c r="G84" s="17">
        <f>C84*F84</f>
        <v>706879.999998</v>
      </c>
      <c r="H84" s="17">
        <f>E84+G84</f>
        <v>2962999.999998</v>
      </c>
      <c r="I84" s="17"/>
      <c r="J84" s="17"/>
      <c r="K84" s="17">
        <f>H84+J83</f>
        <v>2967999.999998</v>
      </c>
      <c r="N84" s="45"/>
    </row>
    <row r="85" spans="1:14" ht="15" customHeight="1">
      <c r="A85" s="87" t="s">
        <v>72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N85" s="45"/>
    </row>
    <row r="86" spans="1:14" s="40" customFormat="1" ht="15" customHeight="1">
      <c r="A86" s="38">
        <v>13</v>
      </c>
      <c r="B86" s="38" t="s">
        <v>71</v>
      </c>
      <c r="C86" s="38">
        <f>C87</f>
        <v>468</v>
      </c>
      <c r="D86" s="39"/>
      <c r="E86" s="39">
        <f>E87</f>
        <v>4286274.52989996</v>
      </c>
      <c r="F86" s="39"/>
      <c r="G86" s="39">
        <f>G87</f>
        <v>394661.47004949604</v>
      </c>
      <c r="H86" s="39">
        <f>H87+H88+H89</f>
        <v>7480334.999908832</v>
      </c>
      <c r="I86" s="39"/>
      <c r="J86" s="39">
        <f>J87</f>
        <v>0</v>
      </c>
      <c r="K86" s="39">
        <f>J86+H86</f>
        <v>7480334.999908832</v>
      </c>
      <c r="N86" s="45"/>
    </row>
    <row r="87" spans="1:14" s="8" customFormat="1" ht="30.75" customHeight="1">
      <c r="A87" s="11"/>
      <c r="B87" s="7" t="s">
        <v>70</v>
      </c>
      <c r="C87" s="12">
        <v>468</v>
      </c>
      <c r="D87" s="17">
        <v>9158.70626047</v>
      </c>
      <c r="E87" s="17">
        <f>C87*D87</f>
        <v>4286274.52989996</v>
      </c>
      <c r="F87" s="17">
        <v>843.293739422</v>
      </c>
      <c r="G87" s="17">
        <f>C87*F87</f>
        <v>394661.47004949604</v>
      </c>
      <c r="H87" s="17">
        <f>E87+G87</f>
        <v>4680935.999949456</v>
      </c>
      <c r="I87" s="17"/>
      <c r="J87" s="17"/>
      <c r="K87" s="17">
        <f>H87</f>
        <v>4680935.999949456</v>
      </c>
      <c r="N87" s="45"/>
    </row>
    <row r="88" spans="1:14" s="8" customFormat="1" ht="21.75" customHeight="1">
      <c r="A88" s="11"/>
      <c r="B88" s="7" t="s">
        <v>73</v>
      </c>
      <c r="C88" s="12">
        <v>799</v>
      </c>
      <c r="D88" s="17">
        <v>1325.39381023</v>
      </c>
      <c r="E88" s="17">
        <f>C88*D88</f>
        <v>1058989.65437377</v>
      </c>
      <c r="F88" s="17">
        <v>75.6061897542</v>
      </c>
      <c r="G88" s="17">
        <f>C88*F88</f>
        <v>60409.3456136058</v>
      </c>
      <c r="H88" s="17">
        <f>E88+G88</f>
        <v>1119398.999987376</v>
      </c>
      <c r="I88" s="17"/>
      <c r="J88" s="17"/>
      <c r="K88" s="17">
        <f>H88</f>
        <v>1119398.999987376</v>
      </c>
      <c r="N88" s="45"/>
    </row>
    <row r="89" spans="1:14" s="8" customFormat="1" ht="21.75" customHeight="1">
      <c r="A89" s="11"/>
      <c r="B89" s="7" t="s">
        <v>74</v>
      </c>
      <c r="C89" s="12">
        <v>140</v>
      </c>
      <c r="D89" s="17">
        <v>11113.8755692</v>
      </c>
      <c r="E89" s="17">
        <f>C89*D89</f>
        <v>1555942.579688</v>
      </c>
      <c r="F89" s="17">
        <v>886.1244306</v>
      </c>
      <c r="G89" s="17">
        <f>C89*F89</f>
        <v>124057.42028399999</v>
      </c>
      <c r="H89" s="17">
        <f>E89+G89</f>
        <v>1679999.999972</v>
      </c>
      <c r="I89" s="17"/>
      <c r="J89" s="17"/>
      <c r="K89" s="17">
        <f>H89</f>
        <v>1679999.999972</v>
      </c>
      <c r="N89" s="86"/>
    </row>
    <row r="90" spans="1:14" ht="15" customHeight="1">
      <c r="A90" s="87" t="s">
        <v>106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N90" s="45"/>
    </row>
    <row r="91" spans="1:14" s="40" customFormat="1" ht="15" customHeight="1">
      <c r="A91" s="38">
        <v>14</v>
      </c>
      <c r="B91" s="38" t="s">
        <v>109</v>
      </c>
      <c r="C91" s="38">
        <f>C92</f>
        <v>6838012.27</v>
      </c>
      <c r="D91" s="39"/>
      <c r="E91" s="39">
        <f>E92</f>
        <v>7385053.2516</v>
      </c>
      <c r="F91" s="39"/>
      <c r="G91" s="39">
        <f>G92</f>
        <v>4819712.748358977</v>
      </c>
      <c r="H91" s="39">
        <f>H92+H93+H94+H95</f>
        <v>28425199.99983728</v>
      </c>
      <c r="I91" s="39"/>
      <c r="J91" s="39">
        <f>J92</f>
        <v>0</v>
      </c>
      <c r="K91" s="39">
        <f>J91+H91</f>
        <v>28425199.99983728</v>
      </c>
      <c r="N91" s="45"/>
    </row>
    <row r="92" spans="1:14" s="8" customFormat="1" ht="37.5" customHeight="1">
      <c r="A92" s="11"/>
      <c r="B92" s="7" t="s">
        <v>107</v>
      </c>
      <c r="C92" s="12">
        <v>6838012.27</v>
      </c>
      <c r="D92" s="17">
        <v>1.08</v>
      </c>
      <c r="E92" s="17">
        <f>C92*D92</f>
        <v>7385053.2516</v>
      </c>
      <c r="F92" s="17">
        <v>0.70484119625</v>
      </c>
      <c r="G92" s="17">
        <f>C92*F92</f>
        <v>4819712.748358977</v>
      </c>
      <c r="H92" s="17">
        <f>E92+G92</f>
        <v>12204765.999958977</v>
      </c>
      <c r="I92" s="17"/>
      <c r="J92" s="17"/>
      <c r="K92" s="17">
        <f>H92</f>
        <v>12204765.999958977</v>
      </c>
      <c r="N92" s="45"/>
    </row>
    <row r="93" spans="1:14" s="8" customFormat="1" ht="37.5" customHeight="1">
      <c r="A93" s="11"/>
      <c r="B93" s="7" t="s">
        <v>107</v>
      </c>
      <c r="C93" s="12">
        <v>60418</v>
      </c>
      <c r="D93" s="17">
        <v>48.52</v>
      </c>
      <c r="E93" s="17">
        <f>C93*D93</f>
        <v>2931481.3600000003</v>
      </c>
      <c r="F93" s="17">
        <v>30.9265225595</v>
      </c>
      <c r="G93" s="17">
        <f>C93*F93</f>
        <v>1868518.639999871</v>
      </c>
      <c r="H93" s="17">
        <f>E93+G93</f>
        <v>4799999.9999998715</v>
      </c>
      <c r="I93" s="17"/>
      <c r="J93" s="17"/>
      <c r="K93" s="17">
        <f>H93</f>
        <v>4799999.9999998715</v>
      </c>
      <c r="N93" s="45"/>
    </row>
    <row r="94" spans="1:14" s="8" customFormat="1" ht="37.5" customHeight="1">
      <c r="A94" s="11"/>
      <c r="B94" s="7" t="s">
        <v>107</v>
      </c>
      <c r="C94" s="12">
        <v>2503.45</v>
      </c>
      <c r="D94" s="17">
        <v>102.55</v>
      </c>
      <c r="E94" s="17">
        <f>C94*D94</f>
        <v>256728.7975</v>
      </c>
      <c r="F94" s="17">
        <v>65.39184026</v>
      </c>
      <c r="G94" s="17">
        <f>C94*F94</f>
        <v>163705.20249889698</v>
      </c>
      <c r="H94" s="17">
        <f>E94+G94</f>
        <v>420433.99999889696</v>
      </c>
      <c r="I94" s="17"/>
      <c r="J94" s="17"/>
      <c r="K94" s="17">
        <f>H94</f>
        <v>420433.99999889696</v>
      </c>
      <c r="N94" s="45"/>
    </row>
    <row r="95" spans="1:14" s="8" customFormat="1" ht="39" customHeight="1">
      <c r="A95" s="11"/>
      <c r="B95" s="7" t="s">
        <v>108</v>
      </c>
      <c r="C95" s="12">
        <v>18646212.51</v>
      </c>
      <c r="D95" s="17">
        <v>0.36</v>
      </c>
      <c r="E95" s="17">
        <f>C95*D95</f>
        <v>6712636.5036</v>
      </c>
      <c r="F95" s="17">
        <v>0.22993213737</v>
      </c>
      <c r="G95" s="17">
        <f>C95*F95</f>
        <v>4287363.496279533</v>
      </c>
      <c r="H95" s="17">
        <f>E95+G95</f>
        <v>10999999.999879533</v>
      </c>
      <c r="I95" s="17"/>
      <c r="J95" s="17"/>
      <c r="K95" s="17">
        <f>H95</f>
        <v>10999999.999879533</v>
      </c>
      <c r="N95" s="45"/>
    </row>
    <row r="96" spans="1:11" s="8" customFormat="1" ht="30.75" customHeight="1">
      <c r="A96" s="34"/>
      <c r="B96" s="35"/>
      <c r="C96" s="36"/>
      <c r="D96" s="37"/>
      <c r="E96" s="37"/>
      <c r="F96" s="37"/>
      <c r="G96" s="37"/>
      <c r="H96" s="37"/>
      <c r="I96" s="37"/>
      <c r="J96" s="37"/>
      <c r="K96" s="37"/>
    </row>
    <row r="97" spans="1:11" s="8" customFormat="1" ht="30.75" customHeight="1">
      <c r="A97" s="34"/>
      <c r="B97" s="35"/>
      <c r="C97" s="36"/>
      <c r="D97" s="37"/>
      <c r="E97" s="37"/>
      <c r="F97" s="37"/>
      <c r="G97" s="37"/>
      <c r="H97" s="37"/>
      <c r="I97" s="37"/>
      <c r="J97" s="37"/>
      <c r="K97" s="37"/>
    </row>
    <row r="98" ht="15" customHeight="1">
      <c r="B98" s="2" t="s">
        <v>68</v>
      </c>
    </row>
    <row r="99" ht="15" customHeight="1">
      <c r="B99" s="6" t="s">
        <v>69</v>
      </c>
    </row>
  </sheetData>
  <sheetProtection selectLockedCells="1" selectUnlockedCells="1"/>
  <mergeCells count="17">
    <mergeCell ref="A2:K2"/>
    <mergeCell ref="A85:K85"/>
    <mergeCell ref="A82:K82"/>
    <mergeCell ref="A6:K6"/>
    <mergeCell ref="I4:I5"/>
    <mergeCell ref="A77:K77"/>
    <mergeCell ref="A38:K38"/>
    <mergeCell ref="A43:K43"/>
    <mergeCell ref="F4:G4"/>
    <mergeCell ref="H4:H5"/>
    <mergeCell ref="A90:K90"/>
    <mergeCell ref="K4:K5"/>
    <mergeCell ref="A4:A5"/>
    <mergeCell ref="B4:B5"/>
    <mergeCell ref="C4:C5"/>
    <mergeCell ref="D4:E4"/>
    <mergeCell ref="J4:J5"/>
  </mergeCells>
  <printOptions/>
  <pageMargins left="0" right="0" top="0.7479166666666667" bottom="0" header="0.5118055555555555" footer="0.5118055555555555"/>
  <pageSetup horizontalDpi="600" verticalDpi="600" orientation="landscape" paperSize="9" scale="57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2018-07-03T07:22:04Z</cp:lastPrinted>
  <dcterms:created xsi:type="dcterms:W3CDTF">2006-09-15T19:00:00Z</dcterms:created>
  <dcterms:modified xsi:type="dcterms:W3CDTF">2022-09-27T07:10:56Z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