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A587248-77CE-4862-AC2C-629B4DEA59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2" i="1" s="1"/>
  <c r="E40" i="1"/>
  <c r="E36" i="1"/>
  <c r="E34" i="1"/>
  <c r="E32" i="1"/>
  <c r="E31" i="1"/>
  <c r="E28" i="1" s="1"/>
  <c r="E29" i="1"/>
  <c r="E26" i="1"/>
  <c r="E24" i="1"/>
  <c r="E22" i="1"/>
  <c r="E21" i="1"/>
  <c r="E20" i="1"/>
  <c r="E19" i="1"/>
  <c r="E16" i="1" s="1"/>
  <c r="E14" i="1"/>
  <c r="E12" i="1"/>
  <c r="E11" i="1"/>
  <c r="E7" i="1"/>
  <c r="D47" i="1"/>
  <c r="D45" i="1" s="1"/>
  <c r="D44" i="1"/>
  <c r="D42" i="1" s="1"/>
  <c r="D40" i="1"/>
  <c r="D38" i="1"/>
  <c r="D36" i="1"/>
  <c r="D34" i="1"/>
  <c r="D33" i="1"/>
  <c r="D28" i="1"/>
  <c r="D26" i="1"/>
  <c r="D24" i="1"/>
  <c r="D23" i="1"/>
  <c r="D22" i="1"/>
  <c r="D21" i="1" s="1"/>
  <c r="D19" i="1"/>
  <c r="D16" i="1" s="1"/>
  <c r="D15" i="1"/>
  <c r="D14" i="1" s="1"/>
  <c r="D12" i="1"/>
  <c r="D11" i="1"/>
  <c r="D7" i="1"/>
  <c r="C12" i="1"/>
  <c r="C14" i="1"/>
  <c r="C16" i="1"/>
  <c r="C21" i="1"/>
  <c r="C26" i="1"/>
  <c r="C28" i="1"/>
  <c r="C34" i="1"/>
  <c r="C36" i="1"/>
  <c r="C40" i="1"/>
  <c r="C42" i="1"/>
  <c r="C45" i="1"/>
  <c r="D5" i="1" l="1"/>
  <c r="D48" i="1" l="1"/>
  <c r="C5" i="1"/>
  <c r="C48" i="1" s="1"/>
  <c r="F24" i="1" l="1"/>
  <c r="E5" i="1" l="1"/>
  <c r="F47" i="1"/>
  <c r="F5" i="1" l="1"/>
  <c r="F27" i="1" l="1"/>
  <c r="F26" i="1" l="1"/>
  <c r="F40" i="1"/>
  <c r="F31" i="1" l="1"/>
  <c r="F11" i="1"/>
  <c r="F46" i="1"/>
  <c r="F44" i="1"/>
  <c r="F43" i="1"/>
  <c r="F41" i="1"/>
  <c r="F39" i="1"/>
  <c r="F38" i="1"/>
  <c r="F37" i="1"/>
  <c r="F35" i="1"/>
  <c r="F33" i="1"/>
  <c r="F32" i="1"/>
  <c r="F30" i="1"/>
  <c r="F29" i="1"/>
  <c r="F25" i="1"/>
  <c r="F23" i="1"/>
  <c r="F22" i="1"/>
  <c r="F20" i="1"/>
  <c r="F19" i="1"/>
  <c r="F18" i="1"/>
  <c r="F17" i="1"/>
  <c r="F15" i="1"/>
  <c r="F13" i="1"/>
  <c r="F7" i="1"/>
  <c r="F6" i="1"/>
  <c r="E48" i="1" l="1"/>
  <c r="F48" i="1" s="1"/>
  <c r="F45" i="1"/>
  <c r="F34" i="1"/>
  <c r="F21" i="1"/>
  <c r="F14" i="1"/>
  <c r="F12" i="1"/>
  <c r="F42" i="1"/>
  <c r="F16" i="1"/>
  <c r="F36" i="1"/>
  <c r="F28" i="1" l="1"/>
</calcChain>
</file>

<file path=xl/sharedStrings.xml><?xml version="1.0" encoding="utf-8"?>
<sst xmlns="http://schemas.openxmlformats.org/spreadsheetml/2006/main" count="95" uniqueCount="95">
  <si>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</si>
  <si>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</si>
  <si>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</si>
  <si>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</si>
  <si>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</si>
  <si>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</si>
  <si>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</si>
  <si>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</si>
  <si>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</si>
  <si>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</si>
  <si>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</si>
  <si>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</si>
  <si>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</si>
  <si>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</si>
  <si>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</si>
  <si>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</si>
  <si>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</si>
  <si>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</si>
  <si>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</si>
  <si>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</si>
  <si>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</si>
  <si>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</si>
  <si>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</si>
  <si>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</si>
  <si>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</si>
  <si>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</si>
  <si>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</si>
  <si>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</si>
  <si>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</si>
  <si>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</si>
  <si>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</si>
  <si>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</si>
  <si>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</si>
  <si>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</si>
  <si>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</si>
  <si>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</si>
  <si>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</si>
  <si>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</si>
  <si>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</si>
  <si>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</si>
  <si>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</si>
  <si>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</si>
  <si>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</si>
  <si>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</si>
  <si>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</si>
  <si>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</si>
  <si>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</si>
  <si>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</si>
  <si>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</si>
  <si>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</si>
  <si>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</si>
  <si>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</si>
  <si>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</si>
  <si>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</si>
  <si>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</si>
  <si>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</si>
  <si>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</si>
  <si>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</si>
  <si>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</si>
  <si>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</si>
  <si>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</si>
  <si>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</si>
  <si>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</si>
  <si>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</si>
  <si>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</si>
  <si>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</si>
  <si>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</si>
  <si>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</si>
  <si>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</si>
  <si>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</si>
  <si>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</si>
  <si>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</si>
  <si>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</si>
  <si>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</si>
  <si>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</si>
  <si>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</si>
  <si>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</si>
  <si>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</si>
  <si>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</si>
  <si>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</si>
  <si>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</si>
  <si>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</si>
  <si>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</si>
  <si>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</si>
  <si>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</si>
  <si>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</si>
  <si>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</si>
  <si>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</si>
  <si>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</si>
  <si>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</si>
  <si>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</si>
  <si>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Обеспечение проведения выборов и референдумов</t>
  </si>
  <si>
    <t>0107</t>
  </si>
  <si>
    <t>Сведения об исполнении бюджета муниципального района Мелеузовский район Республики Башкортостан за 2022 год по расходам, в разрезе разделов и подразделов в сравнении с запланированными значениями на соответствующий период</t>
  </si>
  <si>
    <t>Отчет за  2022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</si>
</sst>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  <xf numFmtId="164" fontId="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topLeftCell="A16" zoomScale="86" zoomScaleNormal="91" zoomScaleSheetLayoutView="86" workbookViewId="0">
      <selection activeCell="C6" sqref="C6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" style="1" customWidth="1"/>
    <col min="5" max="5" width="14.28515625" style="1" customWidth="1"/>
    <col min="6" max="6" width="13.5703125" style="1" customWidth="1"/>
    <col min="7" max="16384" width="9.140625" style="1"/>
  </cols>
  <sheetData>
    <row r="1" spans="1:6" ht="57" customHeight="1" x14ac:dyDescent="0.25">
      <c r="A1" s="19" t="s">
        <v>93</v>
      </c>
      <c r="B1" s="19"/>
      <c r="C1" s="19"/>
      <c r="D1" s="19"/>
      <c r="E1" s="19"/>
      <c r="F1" s="19"/>
    </row>
    <row r="2" spans="1:6" x14ac:dyDescent="0.25">
      <c r="B2" s="2"/>
      <c r="C2" s="2"/>
      <c r="D2" s="3"/>
      <c r="E2" s="3"/>
      <c r="F2" s="3"/>
    </row>
    <row r="3" spans="1:6" x14ac:dyDescent="0.25">
      <c r="B3" s="2"/>
      <c r="C3" s="2"/>
      <c r="D3" s="3"/>
      <c r="E3" s="20" t="s">
        <v>0</v>
      </c>
      <c r="F3" s="21"/>
    </row>
    <row r="4" spans="1:6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1</v>
      </c>
    </row>
    <row r="5" spans="1:6" s="8" customFormat="1" ht="15.75" x14ac:dyDescent="0.25">
      <c r="A5" s="7" t="s">
        <v>3</v>
      </c>
      <c r="B5" s="12" t="s">
        <v>41</v>
      </c>
      <c r="C5" s="17">
        <f>C6+C7+C8+C10+C11</f>
        <v>133066.4</v>
      </c>
      <c r="D5" s="15">
        <f>SUM(D6:D11)</f>
        <v>149937.72928999999</v>
      </c>
      <c r="E5" s="15">
        <f>SUM(E6:E11)</f>
        <v>145110.41063</v>
      </c>
      <c r="F5" s="15">
        <f>E5/D5*100</f>
        <v>96.780451002653706</v>
      </c>
    </row>
    <row r="6" spans="1:6" ht="47.25" customHeight="1" x14ac:dyDescent="0.25">
      <c r="A6" s="5" t="s">
        <v>4</v>
      </c>
      <c r="B6" s="13" t="s">
        <v>79</v>
      </c>
      <c r="C6" s="18">
        <v>4627</v>
      </c>
      <c r="D6" s="22">
        <v>4965.5</v>
      </c>
      <c r="E6" s="22">
        <v>4762.6111300000002</v>
      </c>
      <c r="F6" s="16">
        <f>E6/D6*100</f>
        <v>95.914029402879876</v>
      </c>
    </row>
    <row r="7" spans="1:6" ht="45.75" customHeight="1" x14ac:dyDescent="0.25">
      <c r="A7" s="5" t="s">
        <v>5</v>
      </c>
      <c r="B7" s="13" t="s">
        <v>42</v>
      </c>
      <c r="C7" s="18">
        <v>100428</v>
      </c>
      <c r="D7" s="22">
        <f>86169+21715</f>
        <v>107884</v>
      </c>
      <c r="E7" s="22">
        <f>105777.43679</f>
        <v>105777.43679000001</v>
      </c>
      <c r="F7" s="16">
        <f>E7/D7*100</f>
        <v>98.047381252085572</v>
      </c>
    </row>
    <row r="8" spans="1:6" ht="15.75" customHeight="1" x14ac:dyDescent="0.25">
      <c r="A8" s="5" t="s">
        <v>86</v>
      </c>
      <c r="B8" s="13" t="s">
        <v>85</v>
      </c>
      <c r="C8" s="18">
        <v>377.7</v>
      </c>
      <c r="D8" s="22">
        <v>377.7</v>
      </c>
      <c r="E8" s="22">
        <v>99.000799999999998</v>
      </c>
      <c r="F8" s="16">
        <v>0</v>
      </c>
    </row>
    <row r="9" spans="1:6" ht="15.75" customHeight="1" x14ac:dyDescent="0.25">
      <c r="A9" s="5" t="s">
        <v>91</v>
      </c>
      <c r="B9" s="13" t="s">
        <v>92</v>
      </c>
      <c r="C9" s="18"/>
      <c r="D9" s="22">
        <v>884</v>
      </c>
      <c r="E9" s="22">
        <v>884</v>
      </c>
      <c r="F9" s="16"/>
    </row>
    <row r="10" spans="1:6" ht="15.75" x14ac:dyDescent="0.25">
      <c r="A10" s="5" t="s">
        <v>6</v>
      </c>
      <c r="B10" s="13" t="s">
        <v>43</v>
      </c>
      <c r="C10" s="18">
        <v>1000</v>
      </c>
      <c r="D10" s="22">
        <v>1000</v>
      </c>
      <c r="E10" s="22"/>
      <c r="F10" s="16">
        <v>0</v>
      </c>
    </row>
    <row r="11" spans="1:6" ht="21" customHeight="1" x14ac:dyDescent="0.25">
      <c r="A11" s="5" t="s">
        <v>7</v>
      </c>
      <c r="B11" s="13" t="s">
        <v>44</v>
      </c>
      <c r="C11" s="18">
        <v>26633.7</v>
      </c>
      <c r="D11" s="22">
        <f>18093.82929+16732.7</f>
        <v>34826.529290000006</v>
      </c>
      <c r="E11" s="22">
        <f>16908.52096+16678.84095</f>
        <v>33587.361910000007</v>
      </c>
      <c r="F11" s="16">
        <f>E11/D11*100</f>
        <v>96.441886672997271</v>
      </c>
    </row>
    <row r="12" spans="1:6" s="8" customFormat="1" ht="15.75" x14ac:dyDescent="0.25">
      <c r="A12" s="7" t="s">
        <v>8</v>
      </c>
      <c r="B12" s="12" t="s">
        <v>45</v>
      </c>
      <c r="C12" s="17">
        <f>C13</f>
        <v>2324.6999999999998</v>
      </c>
      <c r="D12" s="23">
        <f>D13</f>
        <v>2463.6</v>
      </c>
      <c r="E12" s="23">
        <f>E13</f>
        <v>2463.6</v>
      </c>
      <c r="F12" s="15">
        <f>E12/D12*100</f>
        <v>100</v>
      </c>
    </row>
    <row r="13" spans="1:6" ht="21" customHeight="1" x14ac:dyDescent="0.25">
      <c r="A13" s="5" t="s">
        <v>9</v>
      </c>
      <c r="B13" s="13" t="s">
        <v>46</v>
      </c>
      <c r="C13" s="18">
        <v>2324.6999999999998</v>
      </c>
      <c r="D13" s="22">
        <v>2463.6</v>
      </c>
      <c r="E13" s="22">
        <v>2463.6</v>
      </c>
      <c r="F13" s="16">
        <f>E13/D13*100</f>
        <v>100</v>
      </c>
    </row>
    <row r="14" spans="1:6" s="8" customFormat="1" ht="77.25" customHeight="1" x14ac:dyDescent="0.25">
      <c r="A14" s="7" t="s">
        <v>10</v>
      </c>
      <c r="B14" s="12" t="s">
        <v>47</v>
      </c>
      <c r="C14" s="17">
        <f>C15</f>
        <v>5225</v>
      </c>
      <c r="D14" s="23">
        <f>D15</f>
        <v>7923.4</v>
      </c>
      <c r="E14" s="23">
        <f>E15</f>
        <v>7714.8514800000003</v>
      </c>
      <c r="F14" s="15">
        <f>E14/D14*100</f>
        <v>97.367941540247884</v>
      </c>
    </row>
    <row r="15" spans="1:6" ht="38.25" customHeight="1" x14ac:dyDescent="0.25">
      <c r="A15" s="5" t="s">
        <v>90</v>
      </c>
      <c r="B15" s="13" t="s">
        <v>89</v>
      </c>
      <c r="C15" s="18">
        <v>5225</v>
      </c>
      <c r="D15" s="22">
        <f>432+7491.4</f>
        <v>7923.4</v>
      </c>
      <c r="E15" s="22">
        <v>7714.8514800000003</v>
      </c>
      <c r="F15" s="16">
        <f>E15/D15*100</f>
        <v>97.367941540247884</v>
      </c>
    </row>
    <row r="16" spans="1:6" s="8" customFormat="1" ht="18.75" customHeight="1" x14ac:dyDescent="0.25">
      <c r="A16" s="7" t="s">
        <v>11</v>
      </c>
      <c r="B16" s="12" t="s">
        <v>48</v>
      </c>
      <c r="C16" s="17">
        <f>C17+C18+C19+C20</f>
        <v>117402.3</v>
      </c>
      <c r="D16" s="23">
        <f>SUM(D17:D20)</f>
        <v>172451.51371999999</v>
      </c>
      <c r="E16" s="23">
        <f>SUM(E17:E20)</f>
        <v>167419.72787</v>
      </c>
      <c r="F16" s="15">
        <f>E16/D16*100</f>
        <v>97.082202561486469</v>
      </c>
    </row>
    <row r="17" spans="1:6" ht="17.25" customHeight="1" x14ac:dyDescent="0.25">
      <c r="A17" s="5" t="s">
        <v>12</v>
      </c>
      <c r="B17" s="13" t="s">
        <v>49</v>
      </c>
      <c r="C17" s="18">
        <v>8755.2999999999993</v>
      </c>
      <c r="D17" s="22">
        <v>8755.2999999999993</v>
      </c>
      <c r="E17" s="22">
        <v>8672.5723300000009</v>
      </c>
      <c r="F17" s="16">
        <f>E17/D17*100</f>
        <v>99.055113245691189</v>
      </c>
    </row>
    <row r="18" spans="1:6" ht="15.75" x14ac:dyDescent="0.25">
      <c r="A18" s="5" t="s">
        <v>13</v>
      </c>
      <c r="B18" s="13" t="s">
        <v>50</v>
      </c>
      <c r="C18" s="18">
        <v>11500</v>
      </c>
      <c r="D18" s="22">
        <v>12190.755719999999</v>
      </c>
      <c r="E18" s="22">
        <v>12128.95212</v>
      </c>
      <c r="F18" s="16">
        <f>E18/D18*100</f>
        <v>99.493028968674963</v>
      </c>
    </row>
    <row r="19" spans="1:6" ht="19.5" customHeight="1" x14ac:dyDescent="0.25">
      <c r="A19" s="5" t="s">
        <v>14</v>
      </c>
      <c r="B19" s="13" t="s">
        <v>51</v>
      </c>
      <c r="C19" s="18">
        <v>84257</v>
      </c>
      <c r="D19" s="22">
        <f>134777.46</f>
        <v>134777.46</v>
      </c>
      <c r="E19" s="22">
        <f>130175.39023</f>
        <v>130175.39023</v>
      </c>
      <c r="F19" s="16">
        <f>E19/D19*100</f>
        <v>96.585430701839911</v>
      </c>
    </row>
    <row r="20" spans="1:6" ht="17.25" customHeight="1" x14ac:dyDescent="0.25">
      <c r="A20" s="5" t="s">
        <v>15</v>
      </c>
      <c r="B20" s="13" t="s">
        <v>52</v>
      </c>
      <c r="C20" s="18">
        <v>12890</v>
      </c>
      <c r="D20" s="22">
        <v>16727.998</v>
      </c>
      <c r="E20" s="22">
        <f>16442.81319</f>
        <v>16442.813190000001</v>
      </c>
      <c r="F20" s="16">
        <f>E20/D20*100</f>
        <v>98.295164729216253</v>
      </c>
    </row>
    <row r="21" spans="1:6" s="8" customFormat="1" ht="15.75" customHeight="1" x14ac:dyDescent="0.25">
      <c r="A21" s="7" t="s">
        <v>16</v>
      </c>
      <c r="B21" s="12" t="s">
        <v>53</v>
      </c>
      <c r="C21" s="17">
        <f>C22+C23+C24+C25</f>
        <v>20751.08581</v>
      </c>
      <c r="D21" s="23">
        <f>D22+D23+D24+D25</f>
        <v>109000.12039</v>
      </c>
      <c r="E21" s="23">
        <f>E22+E23+E24+E25</f>
        <v>105919.96452000001</v>
      </c>
      <c r="F21" s="15">
        <f>E21/D21*100</f>
        <v>97.174172047719537</v>
      </c>
    </row>
    <row r="22" spans="1:6" ht="15.75" x14ac:dyDescent="0.25">
      <c r="A22" s="5" t="s">
        <v>17</v>
      </c>
      <c r="B22" s="13" t="s">
        <v>54</v>
      </c>
      <c r="C22" s="18">
        <v>4401.2235000000001</v>
      </c>
      <c r="D22" s="22">
        <f>7185.92911</f>
        <v>7185.92911</v>
      </c>
      <c r="E22" s="22">
        <f>7001.89907</f>
        <v>7001.8990700000004</v>
      </c>
      <c r="F22" s="16">
        <f>E22/D22*100</f>
        <v>97.439022328457128</v>
      </c>
    </row>
    <row r="23" spans="1:6" ht="15.75" x14ac:dyDescent="0.25">
      <c r="A23" s="5" t="s">
        <v>18</v>
      </c>
      <c r="B23" s="13" t="s">
        <v>55</v>
      </c>
      <c r="C23" s="18">
        <v>8249.8623100000004</v>
      </c>
      <c r="D23" s="22">
        <f>21164.58563</f>
        <v>21164.585630000001</v>
      </c>
      <c r="E23" s="22">
        <v>18282.04146</v>
      </c>
      <c r="F23" s="16">
        <f>E23/D23*100</f>
        <v>86.380342046885602</v>
      </c>
    </row>
    <row r="24" spans="1:6" ht="15.75" x14ac:dyDescent="0.25">
      <c r="A24" s="5" t="s">
        <v>19</v>
      </c>
      <c r="B24" s="13" t="s">
        <v>56</v>
      </c>
      <c r="C24" s="18"/>
      <c r="D24" s="22">
        <f>72549.60565</f>
        <v>72549.605649999998</v>
      </c>
      <c r="E24" s="22">
        <f>72536.02399</f>
        <v>72536.023990000002</v>
      </c>
      <c r="F24" s="16">
        <f>E24/D24*100</f>
        <v>99.981279484735566</v>
      </c>
    </row>
    <row r="25" spans="1:6" ht="30" x14ac:dyDescent="0.25">
      <c r="A25" s="5" t="s">
        <v>87</v>
      </c>
      <c r="B25" s="13" t="s">
        <v>88</v>
      </c>
      <c r="C25" s="18">
        <v>8100</v>
      </c>
      <c r="D25" s="22">
        <v>8100</v>
      </c>
      <c r="E25" s="22">
        <v>8100</v>
      </c>
      <c r="F25" s="16">
        <f>E25/D25*100</f>
        <v>100</v>
      </c>
    </row>
    <row r="26" spans="1:6" s="8" customFormat="1" ht="21" customHeight="1" x14ac:dyDescent="0.25">
      <c r="A26" s="7" t="s">
        <v>81</v>
      </c>
      <c r="B26" s="12" t="s">
        <v>83</v>
      </c>
      <c r="C26" s="17">
        <f>C27</f>
        <v>2000</v>
      </c>
      <c r="D26" s="23">
        <f>D27</f>
        <v>5000</v>
      </c>
      <c r="E26" s="23">
        <f t="shared" ref="E26" si="0">E27</f>
        <v>5000</v>
      </c>
      <c r="F26" s="15">
        <f>E26/D26*100</f>
        <v>100</v>
      </c>
    </row>
    <row r="27" spans="1:6" ht="21" customHeight="1" x14ac:dyDescent="0.25">
      <c r="A27" s="5" t="s">
        <v>82</v>
      </c>
      <c r="B27" s="13" t="s">
        <v>84</v>
      </c>
      <c r="C27" s="18">
        <v>2000</v>
      </c>
      <c r="D27" s="22">
        <v>5000</v>
      </c>
      <c r="E27" s="22">
        <v>5000</v>
      </c>
      <c r="F27" s="16">
        <f>E27/D27*100</f>
        <v>100</v>
      </c>
    </row>
    <row r="28" spans="1:6" s="8" customFormat="1" ht="15.75" x14ac:dyDescent="0.25">
      <c r="A28" s="7" t="s">
        <v>20</v>
      </c>
      <c r="B28" s="12" t="s">
        <v>57</v>
      </c>
      <c r="C28" s="15">
        <f>SUM(C29:C33)</f>
        <v>1330963.3924000002</v>
      </c>
      <c r="D28" s="23">
        <f>SUM(D29:D33)</f>
        <v>1373228.7120799997</v>
      </c>
      <c r="E28" s="23">
        <f>SUM(E29:E33)</f>
        <v>1357564.3235299999</v>
      </c>
      <c r="F28" s="15">
        <f>E28/D28*100</f>
        <v>98.859302284302416</v>
      </c>
    </row>
    <row r="29" spans="1:6" ht="15.75" x14ac:dyDescent="0.25">
      <c r="A29" s="5" t="s">
        <v>21</v>
      </c>
      <c r="B29" s="13" t="s">
        <v>58</v>
      </c>
      <c r="C29" s="16">
        <v>420901.5</v>
      </c>
      <c r="D29" s="22">
        <v>429004.58979</v>
      </c>
      <c r="E29" s="22">
        <f>425733.16266</f>
        <v>425733.16265999997</v>
      </c>
      <c r="F29" s="16">
        <f>E29/D29*100</f>
        <v>99.237437731936296</v>
      </c>
    </row>
    <row r="30" spans="1:6" ht="15.75" x14ac:dyDescent="0.25">
      <c r="A30" s="5" t="s">
        <v>22</v>
      </c>
      <c r="B30" s="13" t="s">
        <v>59</v>
      </c>
      <c r="C30" s="16">
        <v>693539.56943000003</v>
      </c>
      <c r="D30" s="22">
        <v>727374.23964000004</v>
      </c>
      <c r="E30" s="22">
        <v>721168.99155000004</v>
      </c>
      <c r="F30" s="16">
        <f>E30/D30*100</f>
        <v>99.146897463254788</v>
      </c>
    </row>
    <row r="31" spans="1:6" ht="15.75" x14ac:dyDescent="0.25">
      <c r="A31" s="9" t="s">
        <v>77</v>
      </c>
      <c r="B31" s="13" t="s">
        <v>78</v>
      </c>
      <c r="C31" s="16">
        <v>142022.22297</v>
      </c>
      <c r="D31" s="22">
        <v>140958.82848</v>
      </c>
      <c r="E31" s="22">
        <f>65846.65501+74862.17347</f>
        <v>140708.82848</v>
      </c>
      <c r="F31" s="16">
        <f>E31/D31*100</f>
        <v>99.822643247893154</v>
      </c>
    </row>
    <row r="32" spans="1:6" ht="19.5" customHeight="1" x14ac:dyDescent="0.25">
      <c r="A32" s="5" t="s">
        <v>23</v>
      </c>
      <c r="B32" s="13" t="s">
        <v>60</v>
      </c>
      <c r="C32" s="16">
        <v>33221.1</v>
      </c>
      <c r="D32" s="22">
        <v>31062.7</v>
      </c>
      <c r="E32" s="22">
        <f>14339.17497+13108.1448</f>
        <v>27447.319770000002</v>
      </c>
      <c r="F32" s="16">
        <f>E32/D32*100</f>
        <v>88.36102389682803</v>
      </c>
    </row>
    <row r="33" spans="1:6" ht="20.25" customHeight="1" x14ac:dyDescent="0.25">
      <c r="A33" s="5" t="s">
        <v>24</v>
      </c>
      <c r="B33" s="13" t="s">
        <v>61</v>
      </c>
      <c r="C33" s="16">
        <v>41279</v>
      </c>
      <c r="D33" s="22">
        <f>75+21799.75417+22953.6</f>
        <v>44828.354169999999</v>
      </c>
      <c r="E33" s="22">
        <v>42506.021070000003</v>
      </c>
      <c r="F33" s="16">
        <f>E33/D33*100</f>
        <v>94.819499526587251</v>
      </c>
    </row>
    <row r="34" spans="1:6" s="8" customFormat="1" ht="15.75" x14ac:dyDescent="0.25">
      <c r="A34" s="7" t="s">
        <v>25</v>
      </c>
      <c r="B34" s="12" t="s">
        <v>62</v>
      </c>
      <c r="C34" s="17">
        <f>C35</f>
        <v>102689.71756999999</v>
      </c>
      <c r="D34" s="23">
        <f>D35</f>
        <v>112096.5287</v>
      </c>
      <c r="E34" s="23">
        <f>E35</f>
        <v>111544.69594000001</v>
      </c>
      <c r="F34" s="15">
        <f>E34/D34*100</f>
        <v>99.5077164597337</v>
      </c>
    </row>
    <row r="35" spans="1:6" ht="15.75" x14ac:dyDescent="0.25">
      <c r="A35" s="5" t="s">
        <v>26</v>
      </c>
      <c r="B35" s="13" t="s">
        <v>63</v>
      </c>
      <c r="C35" s="18">
        <v>102689.71756999999</v>
      </c>
      <c r="D35" s="22">
        <v>112096.5287</v>
      </c>
      <c r="E35" s="22">
        <v>111544.69594000001</v>
      </c>
      <c r="F35" s="16">
        <f>E35/D35*100</f>
        <v>99.5077164597337</v>
      </c>
    </row>
    <row r="36" spans="1:6" s="8" customFormat="1" ht="15.75" x14ac:dyDescent="0.25">
      <c r="A36" s="7" t="s">
        <v>27</v>
      </c>
      <c r="B36" s="12" t="s">
        <v>64</v>
      </c>
      <c r="C36" s="17">
        <f>C37+C38+C39</f>
        <v>136855.55340999999</v>
      </c>
      <c r="D36" s="23">
        <f>D37+D38+D39</f>
        <v>138995.05528</v>
      </c>
      <c r="E36" s="23">
        <f>E37+E38+E39</f>
        <v>134768.03270000001</v>
      </c>
      <c r="F36" s="15">
        <f>E36/D36*100</f>
        <v>96.958868377378735</v>
      </c>
    </row>
    <row r="37" spans="1:6" ht="15.75" x14ac:dyDescent="0.25">
      <c r="A37" s="5" t="s">
        <v>28</v>
      </c>
      <c r="B37" s="13" t="s">
        <v>65</v>
      </c>
      <c r="C37" s="18">
        <v>2700</v>
      </c>
      <c r="D37" s="22">
        <v>2679.0432599999999</v>
      </c>
      <c r="E37" s="22">
        <v>2667.4485399999999</v>
      </c>
      <c r="F37" s="16">
        <f>E37/D37*100</f>
        <v>99.567206690047996</v>
      </c>
    </row>
    <row r="38" spans="1:6" ht="18.75" customHeight="1" x14ac:dyDescent="0.25">
      <c r="A38" s="5" t="s">
        <v>29</v>
      </c>
      <c r="B38" s="13" t="s">
        <v>66</v>
      </c>
      <c r="C38" s="18">
        <v>3798.7</v>
      </c>
      <c r="D38" s="22">
        <f>8885.914</f>
        <v>8885.9140000000007</v>
      </c>
      <c r="E38" s="22">
        <v>8885.8713800000005</v>
      </c>
      <c r="F38" s="16">
        <f>E38/D38*100</f>
        <v>99.999520364477974</v>
      </c>
    </row>
    <row r="39" spans="1:6" ht="15.75" x14ac:dyDescent="0.25">
      <c r="A39" s="5" t="s">
        <v>30</v>
      </c>
      <c r="B39" s="13" t="s">
        <v>67</v>
      </c>
      <c r="C39" s="18">
        <v>130356.85341</v>
      </c>
      <c r="D39" s="22">
        <v>127430.09802</v>
      </c>
      <c r="E39" s="22">
        <v>123214.71278</v>
      </c>
      <c r="F39" s="16">
        <f>E39/D39*100</f>
        <v>96.692001885348617</v>
      </c>
    </row>
    <row r="40" spans="1:6" s="8" customFormat="1" ht="16.5" customHeight="1" x14ac:dyDescent="0.25">
      <c r="A40" s="7" t="s">
        <v>31</v>
      </c>
      <c r="B40" s="14" t="s">
        <v>68</v>
      </c>
      <c r="C40" s="17">
        <f>C41</f>
        <v>43296</v>
      </c>
      <c r="D40" s="23">
        <f>D41</f>
        <v>50165.4</v>
      </c>
      <c r="E40" s="23">
        <f t="shared" ref="E40" si="1">E41</f>
        <v>49855.839999999997</v>
      </c>
      <c r="F40" s="15">
        <f>E40/D40*100</f>
        <v>99.382921296351654</v>
      </c>
    </row>
    <row r="41" spans="1:6" ht="15.75" x14ac:dyDescent="0.25">
      <c r="A41" s="5" t="s">
        <v>32</v>
      </c>
      <c r="B41" s="13" t="s">
        <v>69</v>
      </c>
      <c r="C41" s="18">
        <v>43296</v>
      </c>
      <c r="D41" s="22">
        <v>50165.4</v>
      </c>
      <c r="E41" s="22">
        <v>49855.839999999997</v>
      </c>
      <c r="F41" s="16">
        <f>E41/D41*100</f>
        <v>99.382921296351654</v>
      </c>
    </row>
    <row r="42" spans="1:6" s="8" customFormat="1" ht="15.75" x14ac:dyDescent="0.25">
      <c r="A42" s="7" t="s">
        <v>33</v>
      </c>
      <c r="B42" s="12" t="s">
        <v>70</v>
      </c>
      <c r="C42" s="17">
        <f>C43+C44</f>
        <v>4777</v>
      </c>
      <c r="D42" s="23">
        <f>D43+D44</f>
        <v>4777</v>
      </c>
      <c r="E42" s="23">
        <f>E43+E44</f>
        <v>4602.1475</v>
      </c>
      <c r="F42" s="15">
        <f>E42/D42*100</f>
        <v>96.339700648942852</v>
      </c>
    </row>
    <row r="43" spans="1:6" ht="15.75" x14ac:dyDescent="0.25">
      <c r="A43" s="5" t="s">
        <v>34</v>
      </c>
      <c r="B43" s="13" t="s">
        <v>71</v>
      </c>
      <c r="C43" s="18">
        <v>3670</v>
      </c>
      <c r="D43" s="22">
        <v>3670</v>
      </c>
      <c r="E43" s="22">
        <v>3500</v>
      </c>
      <c r="F43" s="16">
        <f>E43/D43*100</f>
        <v>95.367847411444146</v>
      </c>
    </row>
    <row r="44" spans="1:6" ht="17.25" customHeight="1" x14ac:dyDescent="0.25">
      <c r="A44" s="5" t="s">
        <v>35</v>
      </c>
      <c r="B44" s="13" t="s">
        <v>72</v>
      </c>
      <c r="C44" s="18">
        <v>1107</v>
      </c>
      <c r="D44" s="22">
        <f>730+377</f>
        <v>1107</v>
      </c>
      <c r="E44" s="22">
        <f>725.1475+377</f>
        <v>1102.1475</v>
      </c>
      <c r="F44" s="16">
        <f>E44/D44*100</f>
        <v>99.561653116531161</v>
      </c>
    </row>
    <row r="45" spans="1:6" s="8" customFormat="1" ht="42.75" x14ac:dyDescent="0.25">
      <c r="A45" s="7" t="s">
        <v>36</v>
      </c>
      <c r="B45" s="12" t="s">
        <v>73</v>
      </c>
      <c r="C45" s="17">
        <f>C46+C47</f>
        <v>73890</v>
      </c>
      <c r="D45" s="23">
        <f>D46+D47</f>
        <v>91254.44249999999</v>
      </c>
      <c r="E45" s="23">
        <f>E46+E47</f>
        <v>91254.44249999999</v>
      </c>
      <c r="F45" s="15">
        <f>E45/D45*100</f>
        <v>100</v>
      </c>
    </row>
    <row r="46" spans="1:6" ht="49.5" customHeight="1" x14ac:dyDescent="0.25">
      <c r="A46" s="5" t="s">
        <v>37</v>
      </c>
      <c r="B46" s="13" t="s">
        <v>74</v>
      </c>
      <c r="C46" s="18">
        <v>73890</v>
      </c>
      <c r="D46" s="22">
        <v>87147.9</v>
      </c>
      <c r="E46" s="22">
        <v>87147.9</v>
      </c>
      <c r="F46" s="16">
        <f>E46/D46*100</f>
        <v>100</v>
      </c>
    </row>
    <row r="47" spans="1:6" ht="15.75" x14ac:dyDescent="0.25">
      <c r="A47" s="5" t="s">
        <v>38</v>
      </c>
      <c r="B47" s="13" t="s">
        <v>75</v>
      </c>
      <c r="C47" s="18"/>
      <c r="D47" s="22">
        <f>4106.5425</f>
        <v>4106.5424999999996</v>
      </c>
      <c r="E47" s="22">
        <v>4106.5424999999996</v>
      </c>
      <c r="F47" s="16">
        <f>E47/D47*100</f>
        <v>100</v>
      </c>
    </row>
    <row r="48" spans="1:6" s="8" customFormat="1" ht="15.75" x14ac:dyDescent="0.25">
      <c r="A48" s="7" t="s">
        <v>39</v>
      </c>
      <c r="B48" s="12"/>
      <c r="C48" s="17">
        <f>C5+C12+C14+C16+C21+C26+C28+C34+C36+C40+C42+C45</f>
        <v>1973241.1491900003</v>
      </c>
      <c r="D48" s="15">
        <f>D45+D42+D40+D36+D34+D28+D21+D16+D14+D12+D5+D26</f>
        <v>2217293.50196</v>
      </c>
      <c r="E48" s="15">
        <f>E45+E42+E40+E36+E34+E28+E21+E16+E14+E12+E5+E26</f>
        <v>2183218.0366699998</v>
      </c>
      <c r="F48" s="15">
        <f>E48/D48*100</f>
        <v>98.463195546287452</v>
      </c>
    </row>
    <row r="49" spans="3:3" ht="15.75" x14ac:dyDescent="0.25">
      <c r="C49" s="10"/>
    </row>
    <row r="50" spans="3:3" ht="15.75" x14ac:dyDescent="0.25">
      <c r="C50" s="11"/>
    </row>
  </sheetData>
  <mergeCells count="2">
    <mergeCell ref="A1:F1"/>
    <mergeCell ref="E3:F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2023-01-23T11:11:09Z</dcterms:modified>
</cp:coreProperties>
</file>