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46" i="1" l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7" i="1"/>
  <c r="E6" i="1"/>
  <c r="E5" i="1"/>
  <c r="F44" i="1"/>
  <c r="F41" i="1"/>
  <c r="F39" i="1"/>
  <c r="F35" i="1"/>
  <c r="F34" i="1"/>
  <c r="F33" i="1" s="1"/>
  <c r="F32" i="1"/>
  <c r="F27" i="1"/>
  <c r="F25" i="1"/>
  <c r="F20" i="1"/>
  <c r="F15" i="1"/>
  <c r="F13" i="1"/>
  <c r="F11" i="1"/>
  <c r="F10" i="1"/>
  <c r="F7" i="1"/>
  <c r="F5" i="1"/>
  <c r="D44" i="1"/>
  <c r="D41" i="1"/>
  <c r="D39" i="1"/>
  <c r="D35" i="1"/>
  <c r="D34" i="1"/>
  <c r="D33" i="1"/>
  <c r="D32" i="1"/>
  <c r="D27" i="1"/>
  <c r="D25" i="1"/>
  <c r="D20" i="1"/>
  <c r="D15" i="1"/>
  <c r="D13" i="1"/>
  <c r="D11" i="1"/>
  <c r="D10" i="1"/>
  <c r="D7" i="1"/>
  <c r="D6" i="1"/>
  <c r="D5" i="1" s="1"/>
  <c r="E47" i="1" l="1"/>
  <c r="G5" i="1" l="1"/>
  <c r="C47" i="1"/>
  <c r="C44" i="1"/>
  <c r="C41" i="1"/>
  <c r="C39" i="1"/>
  <c r="C35" i="1"/>
  <c r="C33" i="1"/>
  <c r="C27" i="1"/>
  <c r="C25" i="1"/>
  <c r="C20" i="1"/>
  <c r="C15" i="1"/>
  <c r="C5" i="1"/>
  <c r="C11" i="1"/>
  <c r="C13" i="1"/>
  <c r="G23" i="1"/>
  <c r="G46" i="1" l="1"/>
  <c r="G26" i="1" l="1"/>
  <c r="G25" i="1" l="1"/>
  <c r="G39" i="1"/>
  <c r="G30" i="1" l="1"/>
  <c r="G9" i="1"/>
  <c r="G10" i="1"/>
  <c r="G45" i="1"/>
  <c r="G43" i="1"/>
  <c r="G42" i="1"/>
  <c r="G40" i="1"/>
  <c r="G38" i="1"/>
  <c r="G37" i="1"/>
  <c r="G36" i="1"/>
  <c r="G34" i="1"/>
  <c r="G32" i="1"/>
  <c r="G31" i="1"/>
  <c r="G29" i="1"/>
  <c r="G28" i="1"/>
  <c r="G24" i="1"/>
  <c r="G22" i="1"/>
  <c r="G21" i="1"/>
  <c r="G19" i="1"/>
  <c r="G18" i="1"/>
  <c r="G17" i="1"/>
  <c r="G16" i="1"/>
  <c r="G14" i="1"/>
  <c r="G12" i="1"/>
  <c r="G7" i="1"/>
  <c r="G6" i="1"/>
  <c r="F47" i="1" l="1"/>
  <c r="G44" i="1"/>
  <c r="G33" i="1"/>
  <c r="D47" i="1"/>
  <c r="G20" i="1"/>
  <c r="G13" i="1"/>
  <c r="G11" i="1"/>
  <c r="G41" i="1"/>
  <c r="G15" i="1"/>
  <c r="G35" i="1"/>
  <c r="G47" i="1" l="1"/>
  <c r="G27" i="1"/>
</calcChain>
</file>

<file path=xl/sharedStrings.xml><?xml version="1.0" encoding="utf-8"?>
<sst xmlns="http://schemas.openxmlformats.org/spreadsheetml/2006/main" count="94" uniqueCount="94">
  <si>
    <t>Ед.Изм.: тыс.руб.</t>
  </si>
  <si>
    <t>% испол-я текущего плана</t>
  </si>
  <si>
    <t>Функциональная структура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</si>
  <si>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</si>
  <si>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</si>
  <si>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</si>
  <si>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</si>
  <si>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</si>
  <si>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</si>
  <si>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</si>
  <si>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</si>
  <si>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</si>
  <si>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</si>
  <si>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</si>
  <si>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</si>
  <si>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</si>
  <si>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</si>
  <si>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</si>
  <si>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</si>
  <si>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</si>
  <si>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</si>
  <si>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</si>
  <si>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</si>
  <si>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</si>
  <si>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</si>
  <si>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</si>
  <si>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</si>
  <si>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</si>
  <si>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</si>
  <si>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</si>
  <si>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</si>
  <si>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</si>
  <si>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Физическая культура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</si>
  <si>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</si>
  <si>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</si>
  <si>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</si>
  <si>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МЕЖБЮДЖЕТНЫЕ ТРАНСФЕРТЫ ОБЩЕГО ХАРАКТЕРА БЮДЖЕТАМ БЮДЖЕТНОЙ СИСТЕМЫ РОССИЙСКОЙ ФЕДЕРАЦИИ</t>
  </si>
  <si>
    <t>Дотации на выравнивание бюджетной обеспеченности субъектов Российской Федерации и муниципальных образований</t>
  </si>
  <si>
    <t>Прочие межбюджетные трансферты общего характера</t>
  </si>
  <si>
    <t>РАСХОДЫ ВСЕГО</t>
  </si>
  <si>
    <t>Раздел,     подраздел</t>
  </si>
  <si>
    <t>0100</t>
  </si>
  <si>
    <t>0104</t>
  </si>
  <si>
    <t>0111</t>
  </si>
  <si>
    <t>0113</t>
  </si>
  <si>
    <t>0200</t>
  </si>
  <si>
    <t>0203</t>
  </si>
  <si>
    <t>0300</t>
  </si>
  <si>
    <t>0400</t>
  </si>
  <si>
    <t>0405</t>
  </si>
  <si>
    <t>0408</t>
  </si>
  <si>
    <t>0409</t>
  </si>
  <si>
    <t>0412</t>
  </si>
  <si>
    <t>0500</t>
  </si>
  <si>
    <t>0501</t>
  </si>
  <si>
    <t>0502</t>
  </si>
  <si>
    <t>0503</t>
  </si>
  <si>
    <t>0700</t>
  </si>
  <si>
    <t>0701</t>
  </si>
  <si>
    <t>0702</t>
  </si>
  <si>
    <t>0707</t>
  </si>
  <si>
    <t>0709</t>
  </si>
  <si>
    <t>0800</t>
  </si>
  <si>
    <t>0801</t>
  </si>
  <si>
    <t>1000</t>
  </si>
  <si>
    <t>1001</t>
  </si>
  <si>
    <t>1003</t>
  </si>
  <si>
    <t>1004</t>
  </si>
  <si>
    <t>1100</t>
  </si>
  <si>
    <t>1101</t>
  </si>
  <si>
    <t>1200</t>
  </si>
  <si>
    <t>1201</t>
  </si>
  <si>
    <t>1202</t>
  </si>
  <si>
    <t>1400</t>
  </si>
  <si>
    <t>1401</t>
  </si>
  <si>
    <t>1403</t>
  </si>
  <si>
    <t>Уточненный план</t>
  </si>
  <si>
    <t>Дополнительное образование  детей</t>
  </si>
  <si>
    <t>0703</t>
  </si>
  <si>
    <t>0103</t>
  </si>
  <si>
    <t>Утвержденный план</t>
  </si>
  <si>
    <t>ОХРАНА ОКРУЖАЮЩЕЙ СРЕДЫ</t>
  </si>
  <si>
    <t>Другие вопросы в области окружающей среды</t>
  </si>
  <si>
    <t>0600</t>
  </si>
  <si>
    <t>0605</t>
  </si>
  <si>
    <t>0105</t>
  </si>
  <si>
    <t>Судебная система</t>
  </si>
  <si>
    <t>Другие вопросы в области жилищно-коммунального хозяйства</t>
  </si>
  <si>
    <t>0505</t>
  </si>
  <si>
    <t>0310</t>
  </si>
  <si>
    <t>Защита населения и территории от чрезвычайных ситуаций природного и техногенного характера,пожарная безопасность</t>
  </si>
  <si>
    <t>Сведения об исполнении бюджета муниципального района Мелеузовский район Республики Башкортостан за 2 квартал 2021 года по расходам, в разрезе разделов и подразделов в сравнении с запланированными значениями на соответствующий период</t>
  </si>
  <si>
    <t>Текущий план на 2 квартал 2021 года</t>
  </si>
  <si>
    <t>Отчет за 2 квартал 2021 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</si>
</sst>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Fill="1"/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49" fontId="6" fillId="0" borderId="1" xfId="0" applyNumberFormat="1" applyFont="1" applyFill="1" applyBorder="1" applyAlignment="1">
      <alignment horizontal="center" vertical="center" shrinkToFit="1"/>
    </xf>
    <xf numFmtId="0" fontId="7" fillId="0" borderId="0" xfId="0" applyFont="1" applyFill="1"/>
    <xf numFmtId="49" fontId="5" fillId="0" borderId="1" xfId="0" applyNumberFormat="1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wrapText="1"/>
    </xf>
    <xf numFmtId="164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/>
    </xf>
    <xf numFmtId="49" fontId="5" fillId="0" borderId="3" xfId="0" applyNumberFormat="1" applyFont="1" applyFill="1" applyBorder="1" applyAlignment="1">
      <alignment horizontal="center" vertical="center" shrinkToFit="1"/>
    </xf>
    <xf numFmtId="4" fontId="0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3" fillId="0" borderId="2" xfId="0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/>
    </xf>
    <xf numFmtId="164" fontId="5" fillId="0" borderId="1" xfId="0" applyNumberFormat="1" applyFont="1" applyFill="1" applyBorder="1" applyAlignment="1">
      <alignment wrapText="1"/>
    </xf>
    <xf numFmtId="164" fontId="6" fillId="0" borderId="1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view="pageBreakPreview" zoomScale="60" zoomScaleNormal="91" workbookViewId="0">
      <selection activeCell="F5" sqref="F5"/>
    </sheetView>
  </sheetViews>
  <sheetFormatPr defaultRowHeight="15" x14ac:dyDescent="0.25"/>
  <cols>
    <col min="1" max="1" width="58" style="1" customWidth="1"/>
    <col min="2" max="2" width="12.28515625" style="1" customWidth="1"/>
    <col min="3" max="3" width="14.7109375" style="1" customWidth="1"/>
    <col min="4" max="4" width="15.28515625" style="1" customWidth="1"/>
    <col min="5" max="5" width="15" style="1" customWidth="1"/>
    <col min="6" max="6" width="14.28515625" style="1" customWidth="1"/>
    <col min="7" max="7" width="13.5703125" style="1" customWidth="1"/>
    <col min="8" max="16384" width="9.140625" style="1"/>
  </cols>
  <sheetData>
    <row r="1" spans="1:7" ht="57" customHeight="1" x14ac:dyDescent="0.25">
      <c r="A1" s="22" t="s">
        <v>91</v>
      </c>
      <c r="B1" s="22"/>
      <c r="C1" s="22"/>
      <c r="D1" s="22"/>
      <c r="E1" s="22"/>
      <c r="F1" s="22"/>
      <c r="G1" s="22"/>
    </row>
    <row r="2" spans="1:7" x14ac:dyDescent="0.25">
      <c r="B2" s="2"/>
      <c r="C2" s="2"/>
      <c r="D2" s="3"/>
      <c r="E2" s="3"/>
      <c r="F2" s="3"/>
      <c r="G2" s="3"/>
    </row>
    <row r="3" spans="1:7" x14ac:dyDescent="0.25">
      <c r="B3" s="2"/>
      <c r="C3" s="2"/>
      <c r="D3" s="3"/>
      <c r="E3" s="3"/>
      <c r="F3" s="23" t="s">
        <v>0</v>
      </c>
      <c r="G3" s="24"/>
    </row>
    <row r="4" spans="1:7" ht="46.5" customHeight="1" x14ac:dyDescent="0.25">
      <c r="A4" s="4" t="s">
        <v>2</v>
      </c>
      <c r="B4" s="5" t="s">
        <v>40</v>
      </c>
      <c r="C4" s="6" t="s">
        <v>80</v>
      </c>
      <c r="D4" s="6" t="s">
        <v>76</v>
      </c>
      <c r="E4" s="6" t="s">
        <v>92</v>
      </c>
      <c r="F4" s="6" t="s">
        <v>93</v>
      </c>
      <c r="G4" s="6" t="s">
        <v>1</v>
      </c>
    </row>
    <row r="5" spans="1:7" s="9" customFormat="1" ht="15.75" x14ac:dyDescent="0.25">
      <c r="A5" s="7" t="s">
        <v>3</v>
      </c>
      <c r="B5" s="10" t="s">
        <v>41</v>
      </c>
      <c r="C5" s="14">
        <f>C6+C7+C8+C9+C10</f>
        <v>130018.6</v>
      </c>
      <c r="D5" s="25">
        <f>D6+D7+D9+D10+D8</f>
        <v>137910.49999999997</v>
      </c>
      <c r="E5" s="16">
        <f>D5/2</f>
        <v>68955.249999999985</v>
      </c>
      <c r="F5" s="25">
        <f>F6+F7+F9+F10+F8</f>
        <v>52196.7</v>
      </c>
      <c r="G5" s="16">
        <f>F5/E5*100</f>
        <v>75.696484314102278</v>
      </c>
    </row>
    <row r="6" spans="1:7" ht="47.25" customHeight="1" x14ac:dyDescent="0.25">
      <c r="A6" s="5" t="s">
        <v>4</v>
      </c>
      <c r="B6" s="8" t="s">
        <v>79</v>
      </c>
      <c r="C6" s="17">
        <v>4548</v>
      </c>
      <c r="D6" s="26">
        <f>4548</f>
        <v>4548</v>
      </c>
      <c r="E6" s="21">
        <f>D6/2</f>
        <v>2274</v>
      </c>
      <c r="F6" s="26">
        <v>2009.8</v>
      </c>
      <c r="G6" s="20">
        <f t="shared" ref="G6:G47" si="0">F6/E6*100</f>
        <v>88.381706244503079</v>
      </c>
    </row>
    <row r="7" spans="1:7" ht="45.75" customHeight="1" x14ac:dyDescent="0.25">
      <c r="A7" s="5" t="s">
        <v>5</v>
      </c>
      <c r="B7" s="8" t="s">
        <v>42</v>
      </c>
      <c r="C7" s="17">
        <v>97318</v>
      </c>
      <c r="D7" s="26">
        <f>81399.9+18410</f>
        <v>99809.9</v>
      </c>
      <c r="E7" s="21">
        <f>D7/2</f>
        <v>49904.95</v>
      </c>
      <c r="F7" s="26">
        <f>32108.1+7194.1</f>
        <v>39302.199999999997</v>
      </c>
      <c r="G7" s="20">
        <f t="shared" si="0"/>
        <v>78.754111566087133</v>
      </c>
    </row>
    <row r="8" spans="1:7" ht="15.75" customHeight="1" x14ac:dyDescent="0.25">
      <c r="A8" s="5" t="s">
        <v>86</v>
      </c>
      <c r="B8" s="8" t="s">
        <v>85</v>
      </c>
      <c r="C8" s="17">
        <v>44.8</v>
      </c>
      <c r="D8" s="26">
        <v>44.8</v>
      </c>
      <c r="E8" s="21"/>
      <c r="F8" s="26"/>
      <c r="G8" s="20"/>
    </row>
    <row r="9" spans="1:7" ht="15.75" x14ac:dyDescent="0.25">
      <c r="A9" s="5" t="s">
        <v>6</v>
      </c>
      <c r="B9" s="8" t="s">
        <v>43</v>
      </c>
      <c r="C9" s="17">
        <v>800</v>
      </c>
      <c r="D9" s="26">
        <v>800</v>
      </c>
      <c r="E9" s="21">
        <f>D9/2</f>
        <v>400</v>
      </c>
      <c r="F9" s="26"/>
      <c r="G9" s="20">
        <f t="shared" si="0"/>
        <v>0</v>
      </c>
    </row>
    <row r="10" spans="1:7" ht="21" customHeight="1" x14ac:dyDescent="0.25">
      <c r="A10" s="5" t="s">
        <v>7</v>
      </c>
      <c r="B10" s="8" t="s">
        <v>44</v>
      </c>
      <c r="C10" s="17">
        <v>27307.8</v>
      </c>
      <c r="D10" s="26">
        <f>23456+9251.8</f>
        <v>32707.8</v>
      </c>
      <c r="E10" s="21">
        <f>D10/2</f>
        <v>16353.9</v>
      </c>
      <c r="F10" s="26">
        <f>9354.6+1530.1</f>
        <v>10884.7</v>
      </c>
      <c r="G10" s="20">
        <f t="shared" si="0"/>
        <v>66.557212652639436</v>
      </c>
    </row>
    <row r="11" spans="1:7" s="9" customFormat="1" ht="15.75" x14ac:dyDescent="0.25">
      <c r="A11" s="7" t="s">
        <v>8</v>
      </c>
      <c r="B11" s="10" t="s">
        <v>45</v>
      </c>
      <c r="C11" s="14">
        <f>C12</f>
        <v>2282.3000000000002</v>
      </c>
      <c r="D11" s="25">
        <f>D12</f>
        <v>2265.1</v>
      </c>
      <c r="E11" s="16">
        <f>D11/2</f>
        <v>1132.55</v>
      </c>
      <c r="F11" s="25">
        <f>F12</f>
        <v>1132.5</v>
      </c>
      <c r="G11" s="16">
        <f t="shared" si="0"/>
        <v>99.995585183877097</v>
      </c>
    </row>
    <row r="12" spans="1:7" ht="21" customHeight="1" x14ac:dyDescent="0.25">
      <c r="A12" s="5" t="s">
        <v>9</v>
      </c>
      <c r="B12" s="8" t="s">
        <v>46</v>
      </c>
      <c r="C12" s="17">
        <v>2282.3000000000002</v>
      </c>
      <c r="D12" s="26">
        <v>2265.1</v>
      </c>
      <c r="E12" s="21">
        <f>D12/2</f>
        <v>1132.55</v>
      </c>
      <c r="F12" s="26">
        <v>1132.5</v>
      </c>
      <c r="G12" s="20">
        <f t="shared" si="0"/>
        <v>99.995585183877097</v>
      </c>
    </row>
    <row r="13" spans="1:7" s="9" customFormat="1" ht="33" customHeight="1" x14ac:dyDescent="0.25">
      <c r="A13" s="7" t="s">
        <v>10</v>
      </c>
      <c r="B13" s="10" t="s">
        <v>47</v>
      </c>
      <c r="C13" s="14">
        <f>C14</f>
        <v>4788</v>
      </c>
      <c r="D13" s="25">
        <f>D14</f>
        <v>4788</v>
      </c>
      <c r="E13" s="16">
        <f>D13/2</f>
        <v>2394</v>
      </c>
      <c r="F13" s="25">
        <f>F14</f>
        <v>1683.1</v>
      </c>
      <c r="G13" s="16">
        <f t="shared" si="0"/>
        <v>70.304928989139512</v>
      </c>
    </row>
    <row r="14" spans="1:7" ht="38.25" customHeight="1" x14ac:dyDescent="0.25">
      <c r="A14" s="5" t="s">
        <v>90</v>
      </c>
      <c r="B14" s="8" t="s">
        <v>89</v>
      </c>
      <c r="C14" s="17">
        <v>4788</v>
      </c>
      <c r="D14" s="26">
        <v>4788</v>
      </c>
      <c r="E14" s="21">
        <f>D14/2</f>
        <v>2394</v>
      </c>
      <c r="F14" s="26">
        <v>1683.1</v>
      </c>
      <c r="G14" s="20">
        <f t="shared" si="0"/>
        <v>70.304928989139512</v>
      </c>
    </row>
    <row r="15" spans="1:7" s="9" customFormat="1" ht="18.75" customHeight="1" x14ac:dyDescent="0.25">
      <c r="A15" s="7" t="s">
        <v>11</v>
      </c>
      <c r="B15" s="10" t="s">
        <v>48</v>
      </c>
      <c r="C15" s="14">
        <f>C16+C17+C18+C19</f>
        <v>127010.3</v>
      </c>
      <c r="D15" s="25">
        <f>SUM(D16:D19)</f>
        <v>209457.3</v>
      </c>
      <c r="E15" s="16">
        <f>D15/2</f>
        <v>104728.65</v>
      </c>
      <c r="F15" s="25">
        <f>SUM(F16:F19)</f>
        <v>31248.6</v>
      </c>
      <c r="G15" s="16">
        <f t="shared" si="0"/>
        <v>29.837680520086913</v>
      </c>
    </row>
    <row r="16" spans="1:7" ht="17.25" customHeight="1" x14ac:dyDescent="0.25">
      <c r="A16" s="5" t="s">
        <v>12</v>
      </c>
      <c r="B16" s="8" t="s">
        <v>49</v>
      </c>
      <c r="C16" s="17">
        <v>8699.2999999999993</v>
      </c>
      <c r="D16" s="26">
        <v>8699.2999999999993</v>
      </c>
      <c r="E16" s="21">
        <f>D16/2</f>
        <v>4349.6499999999996</v>
      </c>
      <c r="F16" s="26">
        <v>2677.7</v>
      </c>
      <c r="G16" s="20">
        <f t="shared" si="0"/>
        <v>61.56127504511857</v>
      </c>
    </row>
    <row r="17" spans="1:7" ht="15.75" x14ac:dyDescent="0.25">
      <c r="A17" s="5" t="s">
        <v>13</v>
      </c>
      <c r="B17" s="8" t="s">
        <v>50</v>
      </c>
      <c r="C17" s="17">
        <v>700</v>
      </c>
      <c r="D17" s="26">
        <v>5700</v>
      </c>
      <c r="E17" s="21">
        <f>D17/2</f>
        <v>2850</v>
      </c>
      <c r="F17" s="26">
        <v>90.5</v>
      </c>
      <c r="G17" s="20">
        <f t="shared" si="0"/>
        <v>3.1754385964912277</v>
      </c>
    </row>
    <row r="18" spans="1:7" ht="19.5" customHeight="1" x14ac:dyDescent="0.25">
      <c r="A18" s="5" t="s">
        <v>14</v>
      </c>
      <c r="B18" s="8" t="s">
        <v>51</v>
      </c>
      <c r="C18" s="17">
        <v>102306.1</v>
      </c>
      <c r="D18" s="26">
        <v>171871.5</v>
      </c>
      <c r="E18" s="21">
        <f>D18/2</f>
        <v>85935.75</v>
      </c>
      <c r="F18" s="26">
        <v>25398.799999999999</v>
      </c>
      <c r="G18" s="20">
        <f t="shared" si="0"/>
        <v>29.555569131589586</v>
      </c>
    </row>
    <row r="19" spans="1:7" ht="17.25" customHeight="1" x14ac:dyDescent="0.25">
      <c r="A19" s="5" t="s">
        <v>15</v>
      </c>
      <c r="B19" s="8" t="s">
        <v>52</v>
      </c>
      <c r="C19" s="17">
        <v>15304.9</v>
      </c>
      <c r="D19" s="26">
        <v>23186.5</v>
      </c>
      <c r="E19" s="21">
        <f>D19/2</f>
        <v>11593.25</v>
      </c>
      <c r="F19" s="26">
        <v>3081.6</v>
      </c>
      <c r="G19" s="20">
        <f t="shared" si="0"/>
        <v>26.580984624673835</v>
      </c>
    </row>
    <row r="20" spans="1:7" s="9" customFormat="1" ht="15.75" customHeight="1" x14ac:dyDescent="0.25">
      <c r="A20" s="7" t="s">
        <v>16</v>
      </c>
      <c r="B20" s="10" t="s">
        <v>53</v>
      </c>
      <c r="C20" s="14">
        <f>C21+C22+C23+C24</f>
        <v>170281</v>
      </c>
      <c r="D20" s="25">
        <f>D21+D22+D23+D24</f>
        <v>219521.4</v>
      </c>
      <c r="E20" s="16">
        <f>D20/2</f>
        <v>109760.7</v>
      </c>
      <c r="F20" s="25">
        <f>F21+F22+F23+F24</f>
        <v>19322.5</v>
      </c>
      <c r="G20" s="16">
        <f t="shared" si="0"/>
        <v>17.604206241396056</v>
      </c>
    </row>
    <row r="21" spans="1:7" ht="15.75" x14ac:dyDescent="0.25">
      <c r="A21" s="5" t="s">
        <v>17</v>
      </c>
      <c r="B21" s="8" t="s">
        <v>54</v>
      </c>
      <c r="C21" s="17">
        <v>1758.6</v>
      </c>
      <c r="D21" s="26">
        <v>4785.8</v>
      </c>
      <c r="E21" s="21">
        <f>D21/2</f>
        <v>2392.9</v>
      </c>
      <c r="F21" s="26">
        <v>503</v>
      </c>
      <c r="G21" s="20">
        <f t="shared" si="0"/>
        <v>21.02051903547996</v>
      </c>
    </row>
    <row r="22" spans="1:7" ht="15.75" x14ac:dyDescent="0.25">
      <c r="A22" s="5" t="s">
        <v>18</v>
      </c>
      <c r="B22" s="8" t="s">
        <v>55</v>
      </c>
      <c r="C22" s="17">
        <v>27550.2</v>
      </c>
      <c r="D22" s="26">
        <v>52347.7</v>
      </c>
      <c r="E22" s="21">
        <f>D22/2</f>
        <v>26173.85</v>
      </c>
      <c r="F22" s="26">
        <v>13949.5</v>
      </c>
      <c r="G22" s="20">
        <f t="shared" si="0"/>
        <v>53.295560263392659</v>
      </c>
    </row>
    <row r="23" spans="1:7" ht="15.75" x14ac:dyDescent="0.25">
      <c r="A23" s="5" t="s">
        <v>19</v>
      </c>
      <c r="B23" s="8" t="s">
        <v>56</v>
      </c>
      <c r="C23" s="17">
        <v>132872.20000000001</v>
      </c>
      <c r="D23" s="26">
        <v>154287.9</v>
      </c>
      <c r="E23" s="21">
        <f>D23/2</f>
        <v>77143.95</v>
      </c>
      <c r="F23" s="26">
        <v>820</v>
      </c>
      <c r="G23" s="20">
        <f t="shared" ref="G23" si="1">F23/E23*100</f>
        <v>1.0629479045343153</v>
      </c>
    </row>
    <row r="24" spans="1:7" ht="30" x14ac:dyDescent="0.25">
      <c r="A24" s="5" t="s">
        <v>87</v>
      </c>
      <c r="B24" s="8" t="s">
        <v>88</v>
      </c>
      <c r="C24" s="17">
        <v>8100</v>
      </c>
      <c r="D24" s="26">
        <v>8100</v>
      </c>
      <c r="E24" s="21">
        <f>D24/2</f>
        <v>4050</v>
      </c>
      <c r="F24" s="26">
        <v>4050</v>
      </c>
      <c r="G24" s="20">
        <f t="shared" si="0"/>
        <v>100</v>
      </c>
    </row>
    <row r="25" spans="1:7" s="9" customFormat="1" ht="21" customHeight="1" x14ac:dyDescent="0.25">
      <c r="A25" s="7" t="s">
        <v>81</v>
      </c>
      <c r="B25" s="10" t="s">
        <v>83</v>
      </c>
      <c r="C25" s="14">
        <f>C26</f>
        <v>1847</v>
      </c>
      <c r="D25" s="25">
        <f>D26</f>
        <v>9551.5</v>
      </c>
      <c r="E25" s="18">
        <f>E26</f>
        <v>4775.75</v>
      </c>
      <c r="F25" s="25">
        <f t="shared" ref="F25" si="2">F26</f>
        <v>2857.2</v>
      </c>
      <c r="G25" s="16">
        <f t="shared" si="0"/>
        <v>59.827252264042293</v>
      </c>
    </row>
    <row r="26" spans="1:7" ht="21" customHeight="1" x14ac:dyDescent="0.25">
      <c r="A26" s="5" t="s">
        <v>82</v>
      </c>
      <c r="B26" s="8" t="s">
        <v>84</v>
      </c>
      <c r="C26" s="17">
        <v>1847</v>
      </c>
      <c r="D26" s="26">
        <v>9551.5</v>
      </c>
      <c r="E26" s="21">
        <f>D26/12*6</f>
        <v>4775.75</v>
      </c>
      <c r="F26" s="26">
        <v>2857.2</v>
      </c>
      <c r="G26" s="21">
        <f t="shared" si="0"/>
        <v>59.827252264042293</v>
      </c>
    </row>
    <row r="27" spans="1:7" s="9" customFormat="1" ht="15.75" x14ac:dyDescent="0.25">
      <c r="A27" s="7" t="s">
        <v>20</v>
      </c>
      <c r="B27" s="10" t="s">
        <v>57</v>
      </c>
      <c r="C27" s="14">
        <f>C28+C29+C30+C31+C32</f>
        <v>1247176.0000000002</v>
      </c>
      <c r="D27" s="25">
        <f>SUM(D28:D32)</f>
        <v>1266664.9000000001</v>
      </c>
      <c r="E27" s="16">
        <f>D27/2</f>
        <v>633332.45000000007</v>
      </c>
      <c r="F27" s="25">
        <f>SUM(F28:F32)</f>
        <v>651066.29999999993</v>
      </c>
      <c r="G27" s="16">
        <f t="shared" si="0"/>
        <v>102.80008548432973</v>
      </c>
    </row>
    <row r="28" spans="1:7" ht="15.75" x14ac:dyDescent="0.25">
      <c r="A28" s="5" t="s">
        <v>21</v>
      </c>
      <c r="B28" s="8" t="s">
        <v>58</v>
      </c>
      <c r="C28" s="17">
        <v>398843.4</v>
      </c>
      <c r="D28" s="26">
        <v>410104</v>
      </c>
      <c r="E28" s="21">
        <f>D28/2</f>
        <v>205052</v>
      </c>
      <c r="F28" s="26">
        <v>207608.6</v>
      </c>
      <c r="G28" s="20">
        <f t="shared" si="0"/>
        <v>101.24680568831322</v>
      </c>
    </row>
    <row r="29" spans="1:7" ht="15.75" x14ac:dyDescent="0.25">
      <c r="A29" s="5" t="s">
        <v>22</v>
      </c>
      <c r="B29" s="8" t="s">
        <v>59</v>
      </c>
      <c r="C29" s="17">
        <v>669783.69999999995</v>
      </c>
      <c r="D29" s="26">
        <v>674712</v>
      </c>
      <c r="E29" s="21">
        <f>D29/2</f>
        <v>337356</v>
      </c>
      <c r="F29" s="26">
        <v>349068.1</v>
      </c>
      <c r="G29" s="20">
        <f t="shared" si="0"/>
        <v>103.47173312465171</v>
      </c>
    </row>
    <row r="30" spans="1:7" ht="15.75" x14ac:dyDescent="0.25">
      <c r="A30" s="11" t="s">
        <v>77</v>
      </c>
      <c r="B30" s="8" t="s">
        <v>78</v>
      </c>
      <c r="C30" s="17">
        <v>106616.8</v>
      </c>
      <c r="D30" s="26">
        <v>106616.8</v>
      </c>
      <c r="E30" s="21">
        <f>D30/2</f>
        <v>53308.4</v>
      </c>
      <c r="F30" s="26">
        <v>61133.2</v>
      </c>
      <c r="G30" s="20">
        <f t="shared" si="0"/>
        <v>114.67836213429779</v>
      </c>
    </row>
    <row r="31" spans="1:7" ht="19.5" customHeight="1" x14ac:dyDescent="0.25">
      <c r="A31" s="5" t="s">
        <v>23</v>
      </c>
      <c r="B31" s="8" t="s">
        <v>60</v>
      </c>
      <c r="C31" s="17">
        <v>32349.1</v>
      </c>
      <c r="D31" s="26">
        <v>34849.1</v>
      </c>
      <c r="E31" s="21">
        <f>D31/2</f>
        <v>17424.55</v>
      </c>
      <c r="F31" s="26">
        <v>16954.8</v>
      </c>
      <c r="G31" s="20">
        <f t="shared" si="0"/>
        <v>97.304091066914211</v>
      </c>
    </row>
    <row r="32" spans="1:7" ht="20.25" customHeight="1" x14ac:dyDescent="0.25">
      <c r="A32" s="5" t="s">
        <v>24</v>
      </c>
      <c r="B32" s="8" t="s">
        <v>61</v>
      </c>
      <c r="C32" s="17">
        <v>39583</v>
      </c>
      <c r="D32" s="26">
        <f>24571.2+15811.8</f>
        <v>40383</v>
      </c>
      <c r="E32" s="21">
        <f>D32/2</f>
        <v>20191.5</v>
      </c>
      <c r="F32" s="26">
        <f>12343.7+3957.9</f>
        <v>16301.6</v>
      </c>
      <c r="G32" s="20">
        <f t="shared" si="0"/>
        <v>80.734962731842614</v>
      </c>
    </row>
    <row r="33" spans="1:7" s="9" customFormat="1" ht="15.75" x14ac:dyDescent="0.25">
      <c r="A33" s="7" t="s">
        <v>25</v>
      </c>
      <c r="B33" s="10" t="s">
        <v>62</v>
      </c>
      <c r="C33" s="14">
        <f>C34</f>
        <v>91651.199999999997</v>
      </c>
      <c r="D33" s="25">
        <f>D34</f>
        <v>98954.8</v>
      </c>
      <c r="E33" s="16">
        <f>D33/2</f>
        <v>49477.4</v>
      </c>
      <c r="F33" s="25">
        <f>F34</f>
        <v>57589.2</v>
      </c>
      <c r="G33" s="16">
        <f t="shared" si="0"/>
        <v>116.39496012320775</v>
      </c>
    </row>
    <row r="34" spans="1:7" ht="15.75" x14ac:dyDescent="0.25">
      <c r="A34" s="5" t="s">
        <v>26</v>
      </c>
      <c r="B34" s="8" t="s">
        <v>63</v>
      </c>
      <c r="C34" s="17">
        <v>91651.199999999997</v>
      </c>
      <c r="D34" s="26">
        <f>98414.8+540</f>
        <v>98954.8</v>
      </c>
      <c r="E34" s="21">
        <f>D34/2</f>
        <v>49477.4</v>
      </c>
      <c r="F34" s="26">
        <f>57569.2+20</f>
        <v>57589.2</v>
      </c>
      <c r="G34" s="20">
        <f t="shared" si="0"/>
        <v>116.39496012320775</v>
      </c>
    </row>
    <row r="35" spans="1:7" s="9" customFormat="1" ht="15.75" x14ac:dyDescent="0.25">
      <c r="A35" s="7" t="s">
        <v>27</v>
      </c>
      <c r="B35" s="8" t="s">
        <v>64</v>
      </c>
      <c r="C35" s="17">
        <f>C36+C37+C38</f>
        <v>119220.4</v>
      </c>
      <c r="D35" s="25">
        <f>D36+D37+D38</f>
        <v>123739.3</v>
      </c>
      <c r="E35" s="20">
        <f>D35/2</f>
        <v>61869.65</v>
      </c>
      <c r="F35" s="25">
        <f>F36+F37+F38</f>
        <v>46384.799999999996</v>
      </c>
      <c r="G35" s="20">
        <f t="shared" si="0"/>
        <v>74.971815744876508</v>
      </c>
    </row>
    <row r="36" spans="1:7" ht="15.75" x14ac:dyDescent="0.25">
      <c r="A36" s="5" t="s">
        <v>28</v>
      </c>
      <c r="B36" s="8" t="s">
        <v>65</v>
      </c>
      <c r="C36" s="17">
        <v>645</v>
      </c>
      <c r="D36" s="26">
        <v>1145</v>
      </c>
      <c r="E36" s="21">
        <f>D36/2</f>
        <v>572.5</v>
      </c>
      <c r="F36" s="26">
        <v>226.3</v>
      </c>
      <c r="G36" s="20">
        <f t="shared" si="0"/>
        <v>39.528384279475986</v>
      </c>
    </row>
    <row r="37" spans="1:7" ht="18.75" customHeight="1" x14ac:dyDescent="0.25">
      <c r="A37" s="5" t="s">
        <v>29</v>
      </c>
      <c r="B37" s="8" t="s">
        <v>66</v>
      </c>
      <c r="C37" s="17">
        <v>2389.9</v>
      </c>
      <c r="D37" s="26">
        <v>3585.1</v>
      </c>
      <c r="E37" s="21">
        <f>D37/2</f>
        <v>1792.55</v>
      </c>
      <c r="F37" s="26">
        <v>2250.3000000000002</v>
      </c>
      <c r="G37" s="20">
        <f t="shared" si="0"/>
        <v>125.53624724554406</v>
      </c>
    </row>
    <row r="38" spans="1:7" ht="15.75" x14ac:dyDescent="0.25">
      <c r="A38" s="5" t="s">
        <v>30</v>
      </c>
      <c r="B38" s="8" t="s">
        <v>67</v>
      </c>
      <c r="C38" s="17">
        <v>116185.5</v>
      </c>
      <c r="D38" s="26">
        <v>119009.2</v>
      </c>
      <c r="E38" s="21">
        <f>D38/2</f>
        <v>59504.6</v>
      </c>
      <c r="F38" s="26">
        <v>43908.2</v>
      </c>
      <c r="G38" s="20">
        <f t="shared" si="0"/>
        <v>73.789589376283516</v>
      </c>
    </row>
    <row r="39" spans="1:7" s="9" customFormat="1" ht="16.5" customHeight="1" x14ac:dyDescent="0.25">
      <c r="A39" s="7" t="s">
        <v>31</v>
      </c>
      <c r="B39" s="19" t="s">
        <v>68</v>
      </c>
      <c r="C39" s="14">
        <f>C40</f>
        <v>41996</v>
      </c>
      <c r="D39" s="25">
        <f>D40</f>
        <v>63896</v>
      </c>
      <c r="E39" s="16">
        <f>E40</f>
        <v>31948</v>
      </c>
      <c r="F39" s="25">
        <f t="shared" ref="E39:F39" si="3">F40</f>
        <v>26693.1</v>
      </c>
      <c r="G39" s="16">
        <f t="shared" si="0"/>
        <v>83.551709027169139</v>
      </c>
    </row>
    <row r="40" spans="1:7" ht="15.75" x14ac:dyDescent="0.25">
      <c r="A40" s="5" t="s">
        <v>32</v>
      </c>
      <c r="B40" s="8" t="s">
        <v>69</v>
      </c>
      <c r="C40" s="17">
        <v>41996</v>
      </c>
      <c r="D40" s="26">
        <v>63896</v>
      </c>
      <c r="E40" s="21">
        <f>D40/2</f>
        <v>31948</v>
      </c>
      <c r="F40" s="26">
        <v>26693.1</v>
      </c>
      <c r="G40" s="20">
        <f t="shared" si="0"/>
        <v>83.551709027169139</v>
      </c>
    </row>
    <row r="41" spans="1:7" s="9" customFormat="1" ht="15.75" x14ac:dyDescent="0.25">
      <c r="A41" s="7" t="s">
        <v>33</v>
      </c>
      <c r="B41" s="10" t="s">
        <v>70</v>
      </c>
      <c r="C41" s="14">
        <f>C42+C43</f>
        <v>4547</v>
      </c>
      <c r="D41" s="25">
        <f>D42+D43</f>
        <v>4547</v>
      </c>
      <c r="E41" s="16">
        <f>D41/2</f>
        <v>2273.5</v>
      </c>
      <c r="F41" s="25">
        <f>F42+F43</f>
        <v>1710.1</v>
      </c>
      <c r="G41" s="16">
        <f t="shared" si="0"/>
        <v>75.218825599296238</v>
      </c>
    </row>
    <row r="42" spans="1:7" ht="15.75" x14ac:dyDescent="0.25">
      <c r="A42" s="5" t="s">
        <v>34</v>
      </c>
      <c r="B42" s="8" t="s">
        <v>71</v>
      </c>
      <c r="C42" s="17">
        <v>3500</v>
      </c>
      <c r="D42" s="26">
        <v>3500</v>
      </c>
      <c r="E42" s="21">
        <f>D42/2</f>
        <v>1750</v>
      </c>
      <c r="F42" s="26">
        <v>1458.3</v>
      </c>
      <c r="G42" s="20">
        <f t="shared" si="0"/>
        <v>83.331428571428575</v>
      </c>
    </row>
    <row r="43" spans="1:7" ht="17.25" customHeight="1" x14ac:dyDescent="0.25">
      <c r="A43" s="5" t="s">
        <v>35</v>
      </c>
      <c r="B43" s="8" t="s">
        <v>72</v>
      </c>
      <c r="C43" s="17">
        <v>1047</v>
      </c>
      <c r="D43" s="26">
        <v>1047</v>
      </c>
      <c r="E43" s="21">
        <f>D43/2</f>
        <v>523.5</v>
      </c>
      <c r="F43" s="26">
        <v>251.8</v>
      </c>
      <c r="G43" s="20">
        <f t="shared" si="0"/>
        <v>48.099331423113661</v>
      </c>
    </row>
    <row r="44" spans="1:7" s="9" customFormat="1" ht="42.75" x14ac:dyDescent="0.25">
      <c r="A44" s="7" t="s">
        <v>36</v>
      </c>
      <c r="B44" s="10" t="s">
        <v>73</v>
      </c>
      <c r="C44" s="14">
        <f>C45+C46</f>
        <v>65752</v>
      </c>
      <c r="D44" s="25">
        <f>D45+D46</f>
        <v>70252</v>
      </c>
      <c r="E44" s="16">
        <f>D44/2</f>
        <v>35126</v>
      </c>
      <c r="F44" s="25">
        <f>F45+F46</f>
        <v>34018.199999999997</v>
      </c>
      <c r="G44" s="16">
        <f t="shared" si="0"/>
        <v>96.846210784034611</v>
      </c>
    </row>
    <row r="45" spans="1:7" ht="49.5" customHeight="1" x14ac:dyDescent="0.25">
      <c r="A45" s="5" t="s">
        <v>37</v>
      </c>
      <c r="B45" s="8" t="s">
        <v>74</v>
      </c>
      <c r="C45" s="17">
        <v>65752</v>
      </c>
      <c r="D45" s="26">
        <v>65752</v>
      </c>
      <c r="E45" s="21">
        <f>D45/2</f>
        <v>32876</v>
      </c>
      <c r="F45" s="26">
        <v>34018.199999999997</v>
      </c>
      <c r="G45" s="20">
        <f t="shared" si="0"/>
        <v>103.47426694245041</v>
      </c>
    </row>
    <row r="46" spans="1:7" ht="15.75" x14ac:dyDescent="0.25">
      <c r="A46" s="5" t="s">
        <v>38</v>
      </c>
      <c r="B46" s="8" t="s">
        <v>75</v>
      </c>
      <c r="C46" s="17">
        <v>0</v>
      </c>
      <c r="D46" s="26">
        <v>4500</v>
      </c>
      <c r="E46" s="21">
        <f>D46/2</f>
        <v>2250</v>
      </c>
      <c r="F46" s="26"/>
      <c r="G46" s="20">
        <f t="shared" si="0"/>
        <v>0</v>
      </c>
    </row>
    <row r="47" spans="1:7" s="9" customFormat="1" ht="15.75" x14ac:dyDescent="0.25">
      <c r="A47" s="7" t="s">
        <v>39</v>
      </c>
      <c r="B47" s="10"/>
      <c r="C47" s="14">
        <f>C5+C11+C13+C15+C20+C25+C27+C33+C35+C39+C41+C44</f>
        <v>2006569.8</v>
      </c>
      <c r="D47" s="15">
        <f>D44+D41+D39+D35+D33+D27+D20+D15+D13+D11+D5+D25</f>
        <v>2211547.7999999998</v>
      </c>
      <c r="E47" s="16">
        <f>E44+E41+E39+E35+E33+E27+E20+E15+E13+E11+E5+E25</f>
        <v>1105773.8999999999</v>
      </c>
      <c r="F47" s="15">
        <f>F44+F41+F39+F35+F33+F27+F20+F15+F13+F11+F5+F25</f>
        <v>925902.29999999981</v>
      </c>
      <c r="G47" s="16">
        <f t="shared" si="0"/>
        <v>83.733419643925387</v>
      </c>
    </row>
    <row r="48" spans="1:7" ht="15.75" x14ac:dyDescent="0.25">
      <c r="C48" s="12"/>
    </row>
    <row r="49" spans="3:3" ht="15.75" x14ac:dyDescent="0.25">
      <c r="C49" s="13"/>
    </row>
  </sheetData>
  <mergeCells count="2">
    <mergeCell ref="A1:G1"/>
    <mergeCell ref="F3:G3"/>
  </mergeCells>
  <pageMargins left="0.7" right="0.7" top="0.75" bottom="0.75" header="0.3" footer="0.3"/>
  <pageSetup paperSize="9" scale="6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2021-07-15T03:56:14Z</dcterms:modified>
</cp:coreProperties>
</file>