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НАТАША\НА САЙТ\на сайт\бюджет 2020\Исполнение консолидированного бюджета в разрезе МП\"/>
    </mc:Choice>
  </mc:AlternateContent>
  <bookViews>
    <workbookView xWindow="0" yWindow="0" windowWidth="21840" windowHeight="1120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D22" i="1"/>
  <c r="F21" i="1"/>
  <c r="D21" i="1"/>
  <c r="F13" i="1"/>
  <c r="D13" i="1"/>
  <c r="F12" i="1"/>
  <c r="D12" i="1"/>
  <c r="F11" i="1"/>
  <c r="D11" i="1"/>
  <c r="F10" i="1"/>
  <c r="D10" i="1"/>
  <c r="F6" i="1"/>
  <c r="D6" i="1"/>
  <c r="C22" i="1" l="1"/>
  <c r="C21" i="1"/>
  <c r="B22" i="1"/>
  <c r="B21" i="1"/>
  <c r="C14" i="1"/>
  <c r="B14" i="1"/>
  <c r="C13" i="1"/>
  <c r="B13" i="1"/>
  <c r="C12" i="1"/>
  <c r="B12" i="1"/>
  <c r="C11" i="1"/>
  <c r="B11" i="1"/>
  <c r="C10" i="1"/>
  <c r="B10" i="1"/>
  <c r="C6" i="1"/>
  <c r="B6" i="1"/>
  <c r="G5" i="1" l="1"/>
  <c r="H5" i="1"/>
  <c r="B24" i="1"/>
  <c r="E17" i="1" l="1"/>
  <c r="G17" i="1"/>
  <c r="H17" i="1"/>
  <c r="H22" i="1" l="1"/>
  <c r="G22" i="1"/>
  <c r="H21" i="1"/>
  <c r="G21" i="1"/>
  <c r="H20" i="1"/>
  <c r="G20" i="1"/>
  <c r="H19" i="1"/>
  <c r="G19" i="1"/>
  <c r="H18" i="1"/>
  <c r="G18" i="1"/>
  <c r="H15" i="1"/>
  <c r="G15" i="1"/>
  <c r="H14" i="1"/>
  <c r="G14" i="1"/>
  <c r="G13" i="1"/>
  <c r="H12" i="1"/>
  <c r="G12" i="1"/>
  <c r="H11" i="1"/>
  <c r="G11" i="1"/>
  <c r="H10" i="1"/>
  <c r="G10" i="1"/>
  <c r="H9" i="1"/>
  <c r="G9" i="1"/>
  <c r="G8" i="1"/>
  <c r="H7" i="1"/>
  <c r="G7" i="1"/>
  <c r="H6" i="1"/>
  <c r="G6" i="1"/>
  <c r="C24" i="1"/>
  <c r="E5" i="1" l="1"/>
  <c r="E22" i="1"/>
  <c r="E21" i="1"/>
  <c r="E20" i="1"/>
  <c r="E19" i="1"/>
  <c r="E18" i="1"/>
  <c r="E15" i="1"/>
  <c r="E14" i="1"/>
  <c r="E13" i="1"/>
  <c r="E12" i="1"/>
  <c r="E11" i="1"/>
  <c r="E10" i="1"/>
  <c r="E9" i="1"/>
  <c r="E8" i="1"/>
  <c r="E7" i="1"/>
  <c r="E6" i="1"/>
  <c r="D24" i="1" l="1"/>
  <c r="F24" i="1"/>
  <c r="H24" i="1" s="1"/>
  <c r="G24" i="1" l="1"/>
  <c r="E24" i="1"/>
</calcChain>
</file>

<file path=xl/sharedStrings.xml><?xml version="1.0" encoding="utf-8"?>
<sst xmlns="http://schemas.openxmlformats.org/spreadsheetml/2006/main" count="31" uniqueCount="31">
  <si>
    <t xml:space="preserve"> Отчет</t>
  </si>
  <si>
    <t>Ед.Изм.: тыс.руб.</t>
  </si>
  <si>
    <t>Наименование муниципальной программы</t>
  </si>
  <si>
    <t>Муниципальная программа "Развитие системы образования муниципального района Мелеузовский район Республики Башкортостан"</t>
  </si>
  <si>
    <t>Муниципальная программа "Управление муниципальными финансами и муниципальным долгом муниципального района Мелеузовский район Республики Башкортостан"</t>
  </si>
  <si>
    <t>Муниципальная программа "Развитие молодежной политики, физкультуры и спорта в муниципальном районе Мелеузовский район Республики Башкортостан"</t>
  </si>
  <si>
    <t>Муниципальная программа "Развитие и поддержка малого и среднего предпринимательства в муниципальном районе Мелеузовский район Республики Башкортостан"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</si>
  <si>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</si>
  <si>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Муниципальная программа "Развитие культуры в муниципальном районе Мелеузовский район Республики Башкортостан"</t>
  </si>
  <si>
    <t>Муниципальная программа "Развитие муниципальной службы в муниципальном районе Мелеузовский район Республики Башкортостан"</t>
  </si>
  <si>
    <t>Муниципальная программа  "Развитие системы жилищно-коммунального хозяйства, строительного комплекса и управления муниципальной собственностью муниципального района Мелеузовский район Республики Башкортостан"</t>
  </si>
  <si>
    <t>Муниципальная программа "Дорожное хозяйство и транспортное обслуживание муниципального района Мелеузовский район Республики Башкортостан"</t>
  </si>
  <si>
    <t>Муниципальная программа "Снижение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Башкортостан"</t>
  </si>
  <si>
    <t>Муниципальная программа "Обеспечение общественной безопасности в муниципальном районе Мелеузовский район Республики Башкортостан"</t>
  </si>
  <si>
    <t>Непрограммные расходы</t>
  </si>
  <si>
    <t xml:space="preserve">Всего </t>
  </si>
  <si>
    <t>Муниципальная программа "Развитие культуры в городском поселении г. Мелеуз муниципального района Мелеузовский район Республики Башкортостан"</t>
  </si>
  <si>
    <t>Муниципальная программа "Дороги городского поселения г. Мелеуз муниципального района Мелеузовский район Республики Башкортостан"</t>
  </si>
  <si>
    <t>Муниципальная программа "Благоустройство территорий городского поселения г. Мелеуз муниципального района Мелеузовский район Республики Башкортостан"</t>
  </si>
  <si>
    <t>Муниципальная программа "Модернизация и реформирование жилищно-коммунального хозяйства городского поселения город Мелеуз муниципального района Мелеузовский район Республики Башкортостан"</t>
  </si>
  <si>
    <t>Муниципальная программа "Развитие муниципальной службы в городском поселении город Мелеуз муниципального района Мелеузовский район Республики Башкортостан"</t>
  </si>
  <si>
    <t>Муниципальная программа "Социальное развитие сельского поселения муниципального района Мелеузовский район Республики Башкортостан"</t>
  </si>
  <si>
    <t>Текущий план на 1 квартал 2018 года</t>
  </si>
  <si>
    <t>Темп прироста к пршлому году</t>
  </si>
  <si>
    <t>Муниципальная программа "Укрепление единства российской нации и этнокультурное развитие народов в муниципальном районе Мелеузовский район Республики Башкортостан"</t>
  </si>
  <si>
    <t>Уточненный план на 2019 год</t>
  </si>
  <si>
    <t>Уточненный план  на  2020 год</t>
  </si>
  <si>
    <t>% испол-я уточненного плана за 2020 год</t>
  </si>
  <si>
    <t>об исполнении консолидированного бюджета муниципального района Мелеузовский район Республики Башкортостан по расходам в разрезе муниципальных программ за 3 квартал 2020 года в сравнении с соответствующим периодом прошлого года</t>
  </si>
  <si>
    <t>Исполнено за 3 квартал 2019 года</t>
  </si>
  <si>
    <t>Исполнено за 3 квартал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</si>
</sst>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0"/>
      <color theme="1"/>
      <name val="Times New Roman"/>
      <family val="2"/>
      <charset val="204"/>
    </font>
    <font>
      <b/>
      <sz val="10"/>
      <color rgb="FF0070C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0" xfId="0" applyFill="1" applyAlignment="1">
      <alignment horizontal="left" vertical="top"/>
    </xf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horizontal="right" vertical="top"/>
    </xf>
    <xf numFmtId="0" fontId="0" fillId="2" borderId="0" xfId="0" applyFill="1" applyAlignment="1">
      <alignment horizontal="center" vertical="top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164" fontId="2" fillId="2" borderId="1" xfId="0" applyNumberFormat="1" applyFont="1" applyFill="1" applyBorder="1" applyAlignment="1"/>
    <xf numFmtId="164" fontId="3" fillId="2" borderId="1" xfId="0" applyNumberFormat="1" applyFont="1" applyFill="1" applyBorder="1" applyAlignment="1"/>
    <xf numFmtId="0" fontId="4" fillId="2" borderId="1" xfId="0" applyFont="1" applyFill="1" applyBorder="1"/>
    <xf numFmtId="164" fontId="4" fillId="2" borderId="1" xfId="0" applyNumberFormat="1" applyFont="1" applyFill="1" applyBorder="1" applyAlignment="1"/>
    <xf numFmtId="4" fontId="0" fillId="2" borderId="0" xfId="0" applyNumberFormat="1" applyFill="1" applyAlignment="1">
      <alignment horizontal="right" vertical="top"/>
    </xf>
    <xf numFmtId="164" fontId="9" fillId="2" borderId="1" xfId="0" applyNumberFormat="1" applyFont="1" applyFill="1" applyBorder="1" applyAlignment="1">
      <alignment horizontal="right"/>
    </xf>
    <xf numFmtId="164" fontId="0" fillId="2" borderId="1" xfId="0" applyNumberFormat="1" applyFont="1" applyFill="1" applyBorder="1" applyAlignment="1">
      <alignment horizontal="right"/>
    </xf>
    <xf numFmtId="164" fontId="0" fillId="2" borderId="1" xfId="0" applyNumberFormat="1" applyFont="1" applyFill="1" applyBorder="1" applyAlignment="1"/>
    <xf numFmtId="164" fontId="6" fillId="2" borderId="1" xfId="0" applyNumberFormat="1" applyFont="1" applyFill="1" applyBorder="1" applyAlignment="1">
      <alignment horizontal="right"/>
    </xf>
    <xf numFmtId="164" fontId="8" fillId="2" borderId="1" xfId="0" applyNumberFormat="1" applyFont="1" applyFill="1" applyBorder="1" applyAlignment="1"/>
    <xf numFmtId="164" fontId="6" fillId="2" borderId="1" xfId="0" applyNumberFormat="1" applyFont="1" applyFill="1" applyBorder="1" applyAlignment="1"/>
    <xf numFmtId="164" fontId="0" fillId="2" borderId="1" xfId="0" applyNumberFormat="1" applyFill="1" applyBorder="1" applyAlignment="1">
      <alignment horizontal="right"/>
    </xf>
    <xf numFmtId="164" fontId="5" fillId="2" borderId="1" xfId="0" applyNumberFormat="1" applyFont="1" applyFill="1" applyBorder="1" applyAlignment="1"/>
    <xf numFmtId="164" fontId="7" fillId="2" borderId="1" xfId="0" applyNumberFormat="1" applyFont="1" applyFill="1" applyBorder="1" applyAlignment="1"/>
    <xf numFmtId="0" fontId="1" fillId="2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tabSelected="1" zoomScale="124" zoomScaleNormal="124" workbookViewId="0">
      <selection activeCell="B5" sqref="B5"/>
    </sheetView>
  </sheetViews>
  <sheetFormatPr defaultRowHeight="12.75" x14ac:dyDescent="0.2"/>
  <cols>
    <col min="1" max="1" width="53.6640625" style="2" customWidth="1"/>
    <col min="2" max="2" width="17.5" style="2" customWidth="1"/>
    <col min="3" max="3" width="15.1640625" style="2" customWidth="1"/>
    <col min="4" max="4" width="15.33203125" style="3" customWidth="1"/>
    <col min="5" max="5" width="0.1640625" style="3" hidden="1" customWidth="1"/>
    <col min="6" max="6" width="16" style="3" customWidth="1"/>
    <col min="7" max="7" width="15.5" style="4" customWidth="1"/>
    <col min="8" max="8" width="13.33203125" style="1" customWidth="1"/>
    <col min="9" max="9" width="12.1640625" style="1" bestFit="1" customWidth="1"/>
    <col min="10" max="16384" width="9.33203125" style="1"/>
  </cols>
  <sheetData>
    <row r="1" spans="1:8" x14ac:dyDescent="0.2">
      <c r="A1" s="24" t="s">
        <v>0</v>
      </c>
      <c r="B1" s="24"/>
      <c r="C1" s="24"/>
      <c r="D1" s="24"/>
      <c r="E1" s="24"/>
      <c r="F1" s="24"/>
      <c r="G1" s="24"/>
    </row>
    <row r="2" spans="1:8" ht="37.5" customHeight="1" x14ac:dyDescent="0.2">
      <c r="A2" s="24" t="s">
        <v>28</v>
      </c>
      <c r="B2" s="24"/>
      <c r="C2" s="24"/>
      <c r="D2" s="24"/>
      <c r="E2" s="24"/>
      <c r="F2" s="24"/>
      <c r="G2" s="24"/>
    </row>
    <row r="3" spans="1:8" x14ac:dyDescent="0.2">
      <c r="A3" s="2" t="s">
        <v>1</v>
      </c>
    </row>
    <row r="4" spans="1:8" ht="78" customHeight="1" x14ac:dyDescent="0.2">
      <c r="A4" s="5" t="s">
        <v>2</v>
      </c>
      <c r="B4" s="6" t="s">
        <v>25</v>
      </c>
      <c r="C4" s="6" t="s">
        <v>29</v>
      </c>
      <c r="D4" s="7" t="s">
        <v>26</v>
      </c>
      <c r="E4" s="7" t="s">
        <v>22</v>
      </c>
      <c r="F4" s="7" t="s">
        <v>30</v>
      </c>
      <c r="G4" s="7" t="s">
        <v>27</v>
      </c>
      <c r="H4" s="8" t="s">
        <v>23</v>
      </c>
    </row>
    <row r="5" spans="1:8" ht="45" x14ac:dyDescent="0.2">
      <c r="A5" s="9" t="s">
        <v>3</v>
      </c>
      <c r="B5" s="15">
        <v>1183853.6000000001</v>
      </c>
      <c r="C5" s="15">
        <v>835079.55</v>
      </c>
      <c r="D5" s="15">
        <v>1229812.3700000001</v>
      </c>
      <c r="E5" s="15">
        <f>D5/4</f>
        <v>307453.09250000003</v>
      </c>
      <c r="F5" s="16">
        <v>804032</v>
      </c>
      <c r="G5" s="10">
        <f>F5/D5*100</f>
        <v>65.378428418312296</v>
      </c>
      <c r="H5" s="17">
        <f>F5/C5*100</f>
        <v>96.282084742705038</v>
      </c>
    </row>
    <row r="6" spans="1:8" ht="60" x14ac:dyDescent="0.25">
      <c r="A6" s="9" t="s">
        <v>4</v>
      </c>
      <c r="B6" s="16">
        <f>87474-55612</f>
        <v>31862</v>
      </c>
      <c r="C6" s="15">
        <f>62712.67-43307.6</f>
        <v>19405.07</v>
      </c>
      <c r="D6" s="16">
        <f>99244-66395</f>
        <v>32849</v>
      </c>
      <c r="E6" s="18">
        <f t="shared" ref="E6:E24" si="0">D6/4</f>
        <v>8212.25</v>
      </c>
      <c r="F6" s="16">
        <f>68682.07-49793.4</f>
        <v>18888.670000000006</v>
      </c>
      <c r="G6" s="11">
        <f t="shared" ref="G6:G22" si="1">F6/D6*100</f>
        <v>57.501506895187084</v>
      </c>
      <c r="H6" s="19">
        <f t="shared" ref="H6:H24" si="2">F6/C6*100</f>
        <v>97.338839798052817</v>
      </c>
    </row>
    <row r="7" spans="1:8" ht="60" x14ac:dyDescent="0.25">
      <c r="A7" s="9" t="s">
        <v>5</v>
      </c>
      <c r="B7" s="17">
        <v>65909.3</v>
      </c>
      <c r="C7" s="15">
        <v>54181.36</v>
      </c>
      <c r="D7" s="17">
        <v>61747.62</v>
      </c>
      <c r="E7" s="20">
        <f t="shared" si="0"/>
        <v>15436.905000000001</v>
      </c>
      <c r="F7" s="17">
        <v>45265.3</v>
      </c>
      <c r="G7" s="11">
        <f t="shared" si="1"/>
        <v>73.306954988710487</v>
      </c>
      <c r="H7" s="19">
        <f t="shared" si="2"/>
        <v>83.544045406021567</v>
      </c>
    </row>
    <row r="8" spans="1:8" ht="60" x14ac:dyDescent="0.25">
      <c r="A8" s="9" t="s">
        <v>6</v>
      </c>
      <c r="B8" s="17">
        <v>5544.8</v>
      </c>
      <c r="C8" s="15">
        <v>0</v>
      </c>
      <c r="D8" s="17">
        <v>2300</v>
      </c>
      <c r="E8" s="20">
        <f t="shared" si="0"/>
        <v>575</v>
      </c>
      <c r="F8" s="17">
        <v>2093.81</v>
      </c>
      <c r="G8" s="11">
        <f t="shared" si="1"/>
        <v>91.035217391304343</v>
      </c>
      <c r="H8" s="19">
        <v>0</v>
      </c>
    </row>
    <row r="9" spans="1:8" ht="75" x14ac:dyDescent="0.25">
      <c r="A9" s="9" t="s">
        <v>7</v>
      </c>
      <c r="B9" s="17">
        <v>12130.11</v>
      </c>
      <c r="C9" s="15">
        <v>7132.62</v>
      </c>
      <c r="D9" s="17">
        <v>11063.5</v>
      </c>
      <c r="E9" s="20">
        <f t="shared" si="0"/>
        <v>2765.875</v>
      </c>
      <c r="F9" s="17">
        <v>2289.87</v>
      </c>
      <c r="G9" s="11">
        <f t="shared" si="1"/>
        <v>20.697518868350883</v>
      </c>
      <c r="H9" s="19">
        <f t="shared" si="2"/>
        <v>32.104191727583974</v>
      </c>
    </row>
    <row r="10" spans="1:8" ht="45" x14ac:dyDescent="0.25">
      <c r="A10" s="9" t="s">
        <v>8</v>
      </c>
      <c r="B10" s="17">
        <f>137817.53-16755</f>
        <v>121062.53</v>
      </c>
      <c r="C10" s="15">
        <f>112772.02-9752.6</f>
        <v>103019.42</v>
      </c>
      <c r="D10" s="17">
        <f>138474.3-11498.2</f>
        <v>126976.09999999999</v>
      </c>
      <c r="E10" s="20">
        <f t="shared" si="0"/>
        <v>31744.024999999998</v>
      </c>
      <c r="F10" s="17">
        <f>107240.11-7922.4</f>
        <v>99317.71</v>
      </c>
      <c r="G10" s="11">
        <f t="shared" si="1"/>
        <v>78.217640957629044</v>
      </c>
      <c r="H10" s="19">
        <f t="shared" si="2"/>
        <v>96.406784274265959</v>
      </c>
    </row>
    <row r="11" spans="1:8" ht="45" x14ac:dyDescent="0.25">
      <c r="A11" s="9" t="s">
        <v>9</v>
      </c>
      <c r="B11" s="17">
        <f>94742.9-5485.9</f>
        <v>89257</v>
      </c>
      <c r="C11" s="15">
        <f>54749.11-3167.13</f>
        <v>51581.98</v>
      </c>
      <c r="D11" s="20">
        <f>104114.82-3663.2</f>
        <v>100451.62000000001</v>
      </c>
      <c r="E11" s="20">
        <f t="shared" si="0"/>
        <v>25112.905000000002</v>
      </c>
      <c r="F11" s="20">
        <f>55261.24-3085.93</f>
        <v>52175.31</v>
      </c>
      <c r="G11" s="11">
        <f t="shared" si="1"/>
        <v>51.940735251457362</v>
      </c>
      <c r="H11" s="19">
        <f t="shared" si="2"/>
        <v>101.15026604252104</v>
      </c>
    </row>
    <row r="12" spans="1:8" ht="90" x14ac:dyDescent="0.25">
      <c r="A12" s="9" t="s">
        <v>10</v>
      </c>
      <c r="B12" s="20">
        <f>309174.34-103187.36</f>
        <v>205986.98000000004</v>
      </c>
      <c r="C12" s="15">
        <f>148002.9-64525.24</f>
        <v>83477.66</v>
      </c>
      <c r="D12" s="17">
        <f>433512.49-252112.03</f>
        <v>181400.46</v>
      </c>
      <c r="E12" s="20">
        <f t="shared" si="0"/>
        <v>45350.114999999998</v>
      </c>
      <c r="F12" s="17">
        <f>136560.77-48978.54</f>
        <v>87582.229999999981</v>
      </c>
      <c r="G12" s="11">
        <f t="shared" si="1"/>
        <v>48.28115099597872</v>
      </c>
      <c r="H12" s="19">
        <f t="shared" si="2"/>
        <v>104.91696820442735</v>
      </c>
    </row>
    <row r="13" spans="1:8" ht="60" x14ac:dyDescent="0.25">
      <c r="A13" s="9" t="s">
        <v>11</v>
      </c>
      <c r="B13" s="17">
        <f>115103.67-23737.97</f>
        <v>91365.7</v>
      </c>
      <c r="C13" s="15">
        <f>45067.79-5704.38</f>
        <v>39363.410000000003</v>
      </c>
      <c r="D13" s="20">
        <f>133788.09-50677.72</f>
        <v>83110.37</v>
      </c>
      <c r="E13" s="20">
        <f t="shared" si="0"/>
        <v>20777.592499999999</v>
      </c>
      <c r="F13" s="20">
        <f>78691.8-27341.59</f>
        <v>51350.210000000006</v>
      </c>
      <c r="G13" s="11">
        <f t="shared" si="1"/>
        <v>61.785562980889161</v>
      </c>
      <c r="H13" s="19">
        <v>0</v>
      </c>
    </row>
    <row r="14" spans="1:8" ht="75" x14ac:dyDescent="0.25">
      <c r="A14" s="9" t="s">
        <v>12</v>
      </c>
      <c r="B14" s="20">
        <f>4259.07-775.07</f>
        <v>3483.9999999999995</v>
      </c>
      <c r="C14" s="15">
        <f>2493.67-754.35</f>
        <v>1739.3200000000002</v>
      </c>
      <c r="D14" s="17">
        <v>7922.4</v>
      </c>
      <c r="E14" s="20">
        <f t="shared" si="0"/>
        <v>1980.6</v>
      </c>
      <c r="F14" s="17">
        <v>1962.85</v>
      </c>
      <c r="G14" s="11">
        <f t="shared" si="1"/>
        <v>24.775951731798447</v>
      </c>
      <c r="H14" s="19">
        <f t="shared" si="2"/>
        <v>112.85157417841454</v>
      </c>
    </row>
    <row r="15" spans="1:8" ht="60" x14ac:dyDescent="0.25">
      <c r="A15" s="9" t="s">
        <v>13</v>
      </c>
      <c r="B15" s="17">
        <v>770</v>
      </c>
      <c r="C15" s="15">
        <v>596.29999999999995</v>
      </c>
      <c r="D15" s="17">
        <v>780</v>
      </c>
      <c r="E15" s="20">
        <f t="shared" si="0"/>
        <v>195</v>
      </c>
      <c r="F15" s="17">
        <v>379.76</v>
      </c>
      <c r="G15" s="11">
        <f t="shared" si="1"/>
        <v>48.687179487179492</v>
      </c>
      <c r="H15" s="19">
        <f t="shared" si="2"/>
        <v>63.686064061713907</v>
      </c>
    </row>
    <row r="16" spans="1:8" ht="60" x14ac:dyDescent="0.25">
      <c r="A16" s="9" t="s">
        <v>24</v>
      </c>
      <c r="B16" s="17">
        <v>200</v>
      </c>
      <c r="C16" s="15"/>
      <c r="D16" s="17">
        <v>250</v>
      </c>
      <c r="E16" s="20"/>
      <c r="F16" s="17">
        <v>0</v>
      </c>
      <c r="G16" s="11">
        <v>0</v>
      </c>
      <c r="H16" s="19"/>
    </row>
    <row r="17" spans="1:8" ht="51" x14ac:dyDescent="0.25">
      <c r="A17" s="8" t="s">
        <v>16</v>
      </c>
      <c r="B17" s="21">
        <v>46895.05</v>
      </c>
      <c r="C17" s="15">
        <v>37085.94</v>
      </c>
      <c r="D17" s="21">
        <v>40958.43</v>
      </c>
      <c r="E17" s="20">
        <f t="shared" si="0"/>
        <v>10239.6075</v>
      </c>
      <c r="F17" s="21">
        <v>31063.68</v>
      </c>
      <c r="G17" s="11">
        <f t="shared" si="1"/>
        <v>75.841969528617184</v>
      </c>
      <c r="H17" s="19">
        <f t="shared" si="2"/>
        <v>83.761339202943205</v>
      </c>
    </row>
    <row r="18" spans="1:8" ht="38.25" x14ac:dyDescent="0.25">
      <c r="A18" s="8" t="s">
        <v>17</v>
      </c>
      <c r="B18" s="21">
        <v>89986</v>
      </c>
      <c r="C18" s="15">
        <v>47732.67</v>
      </c>
      <c r="D18" s="21">
        <v>100485.47</v>
      </c>
      <c r="E18" s="20">
        <f t="shared" si="0"/>
        <v>25121.3675</v>
      </c>
      <c r="F18" s="21">
        <v>57435.43</v>
      </c>
      <c r="G18" s="11">
        <f t="shared" si="1"/>
        <v>57.157945322841201</v>
      </c>
      <c r="H18" s="19">
        <f t="shared" si="2"/>
        <v>120.32729365442998</v>
      </c>
    </row>
    <row r="19" spans="1:8" ht="51" x14ac:dyDescent="0.25">
      <c r="A19" s="8" t="s">
        <v>18</v>
      </c>
      <c r="B19" s="21">
        <v>114409.98</v>
      </c>
      <c r="C19" s="15">
        <v>44161.47</v>
      </c>
      <c r="D19" s="21">
        <v>284639.93</v>
      </c>
      <c r="E19" s="20">
        <f t="shared" si="0"/>
        <v>71159.982499999998</v>
      </c>
      <c r="F19" s="21">
        <v>68150</v>
      </c>
      <c r="G19" s="11">
        <f t="shared" si="1"/>
        <v>23.942529777884641</v>
      </c>
      <c r="H19" s="19">
        <f t="shared" si="2"/>
        <v>154.32004414708115</v>
      </c>
    </row>
    <row r="20" spans="1:8" ht="63.75" x14ac:dyDescent="0.25">
      <c r="A20" s="8" t="s">
        <v>19</v>
      </c>
      <c r="B20" s="21">
        <v>6926</v>
      </c>
      <c r="C20" s="15">
        <v>4658.59</v>
      </c>
      <c r="D20" s="21">
        <v>2345.37</v>
      </c>
      <c r="E20" s="20">
        <f t="shared" si="0"/>
        <v>586.34249999999997</v>
      </c>
      <c r="F20" s="21">
        <v>1733.56</v>
      </c>
      <c r="G20" s="11">
        <f t="shared" si="1"/>
        <v>73.914137215023644</v>
      </c>
      <c r="H20" s="19">
        <f t="shared" si="2"/>
        <v>37.212117829643731</v>
      </c>
    </row>
    <row r="21" spans="1:8" ht="51" x14ac:dyDescent="0.25">
      <c r="A21" s="8" t="s">
        <v>20</v>
      </c>
      <c r="B21" s="21">
        <f>41775.7-26977</f>
        <v>14798.699999999997</v>
      </c>
      <c r="C21" s="15">
        <f>33572.98-24173.33</f>
        <v>9399.6500000000015</v>
      </c>
      <c r="D21" s="21">
        <f>17306-3000</f>
        <v>14306</v>
      </c>
      <c r="E21" s="20">
        <f t="shared" si="0"/>
        <v>3576.5</v>
      </c>
      <c r="F21" s="21">
        <f>9098.47-1743.24</f>
        <v>7355.23</v>
      </c>
      <c r="G21" s="11">
        <f t="shared" si="1"/>
        <v>51.413602684188454</v>
      </c>
      <c r="H21" s="19">
        <f t="shared" si="2"/>
        <v>78.25004122493921</v>
      </c>
    </row>
    <row r="22" spans="1:8" ht="38.25" x14ac:dyDescent="0.25">
      <c r="A22" s="8" t="s">
        <v>21</v>
      </c>
      <c r="B22" s="21">
        <f>146419.81-244</f>
        <v>146175.81</v>
      </c>
      <c r="C22" s="15">
        <f>81943.92-244</f>
        <v>81699.92</v>
      </c>
      <c r="D22" s="21">
        <f>131032.89-248.18</f>
        <v>130784.71</v>
      </c>
      <c r="E22" s="20">
        <f t="shared" si="0"/>
        <v>32696.177500000002</v>
      </c>
      <c r="F22" s="21">
        <f>79618.64-161.65</f>
        <v>79456.990000000005</v>
      </c>
      <c r="G22" s="11">
        <f t="shared" si="1"/>
        <v>60.75403615606136</v>
      </c>
      <c r="H22" s="19">
        <f t="shared" si="2"/>
        <v>97.254672954392134</v>
      </c>
    </row>
    <row r="23" spans="1:8" ht="15" x14ac:dyDescent="0.25">
      <c r="A23" s="9" t="s">
        <v>14</v>
      </c>
      <c r="B23" s="17"/>
      <c r="C23" s="15"/>
      <c r="D23" s="17"/>
      <c r="E23" s="20"/>
      <c r="F23" s="17"/>
      <c r="G23" s="11"/>
      <c r="H23" s="19"/>
    </row>
    <row r="24" spans="1:8" ht="15" x14ac:dyDescent="0.25">
      <c r="A24" s="12" t="s">
        <v>15</v>
      </c>
      <c r="B24" s="22">
        <f>SUM(B5:B23)</f>
        <v>2230617.56</v>
      </c>
      <c r="C24" s="22">
        <f>SUM(C5:C23)</f>
        <v>1420314.9299999997</v>
      </c>
      <c r="D24" s="22">
        <f>SUM(D5:D23)</f>
        <v>2412183.3500000006</v>
      </c>
      <c r="E24" s="23">
        <f t="shared" si="0"/>
        <v>603045.83750000014</v>
      </c>
      <c r="F24" s="22">
        <f>SUM(F5:F23)</f>
        <v>1410532.61</v>
      </c>
      <c r="G24" s="13">
        <f>F24/D24*100</f>
        <v>58.475348070037867</v>
      </c>
      <c r="H24" s="13">
        <f t="shared" si="2"/>
        <v>99.31125697594409</v>
      </c>
    </row>
    <row r="28" spans="1:8" x14ac:dyDescent="0.2">
      <c r="D28" s="14"/>
      <c r="F28" s="14"/>
    </row>
    <row r="45" ht="0.75" hidden="1" customHeight="1" x14ac:dyDescent="0.2"/>
    <row r="46" hidden="1" x14ac:dyDescent="0.2"/>
    <row r="47" ht="1.5" customHeight="1" x14ac:dyDescent="0.2"/>
  </sheetData>
  <mergeCells count="2">
    <mergeCell ref="A1:G1"/>
    <mergeCell ref="A2:G2"/>
  </mergeCells>
  <pageMargins left="0.7" right="0.7" top="0.75" bottom="0.75" header="0.3" footer="0.3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user</cp:lastModifiedBy>
  <cp:lastPrinted>2020-08-20T05:35:45Z</cp:lastPrinted>
  <dcterms:created xsi:type="dcterms:W3CDTF">2017-05-25T10:54:37Z</dcterms:created>
  <dcterms:modified xsi:type="dcterms:W3CDTF">2020-10-06T10:29:19Z</dcterms:modified>
</cp:coreProperties>
</file>