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 с 25 мая 2022 года\Бюджет 2023-2025\"/>
    </mc:Choice>
  </mc:AlternateContent>
  <xr:revisionPtr revIDLastSave="0" documentId="13_ncr:1_{1EDFF388-14A8-4787-9142-935995515558}" xr6:coauthVersionLast="45" xr6:coauthVersionMax="45" xr10:uidLastSave="{00000000-0000-0000-0000-000000000000}"/>
  <bookViews>
    <workbookView xWindow="-120" yWindow="-120" windowWidth="29040" windowHeight="15840" xr2:uid="{0267547A-EF3D-4974-9548-5E2A7178F708}"/>
  </bookViews>
  <sheets>
    <sheet name="бюджетный прогно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5" i="3" l="1"/>
  <c r="G23" i="3" l="1"/>
  <c r="J23" i="3" s="1"/>
  <c r="H121" i="3" l="1"/>
  <c r="F121" i="3"/>
  <c r="F117" i="3" s="1"/>
  <c r="K121" i="3"/>
  <c r="G121" i="3"/>
  <c r="J121" i="3"/>
  <c r="K125" i="3"/>
  <c r="H125" i="3"/>
  <c r="K124" i="3"/>
  <c r="H124" i="3"/>
  <c r="K123" i="3"/>
  <c r="I123" i="3"/>
  <c r="H123" i="3"/>
  <c r="G125" i="3"/>
  <c r="L25" i="3" l="1"/>
  <c r="L123" i="3" s="1"/>
  <c r="N23" i="3"/>
  <c r="M32" i="3"/>
  <c r="B63" i="3" s="1"/>
  <c r="B233" i="3" s="1"/>
  <c r="M30" i="3"/>
  <c r="B61" i="3" s="1"/>
  <c r="I30" i="3"/>
  <c r="G30" i="3"/>
  <c r="J27" i="3"/>
  <c r="I27" i="3"/>
  <c r="I26" i="3"/>
  <c r="I23" i="3"/>
  <c r="M23" i="3"/>
  <c r="L27" i="3" l="1"/>
  <c r="L125" i="3" s="1"/>
  <c r="I125" i="3"/>
  <c r="C54" i="3"/>
  <c r="F54" i="3" s="1"/>
  <c r="I54" i="3" s="1"/>
  <c r="L54" i="3" s="1"/>
  <c r="N19" i="3"/>
  <c r="N121" i="3"/>
  <c r="N117" i="3" s="1"/>
  <c r="N126" i="3" s="1"/>
  <c r="L26" i="3"/>
  <c r="L124" i="3" s="1"/>
  <c r="I124" i="3"/>
  <c r="M27" i="3"/>
  <c r="J125" i="3"/>
  <c r="L23" i="3"/>
  <c r="L121" i="3" s="1"/>
  <c r="I121" i="3"/>
  <c r="B54" i="3"/>
  <c r="E54" i="3" s="1"/>
  <c r="M121" i="3"/>
  <c r="C139" i="3"/>
  <c r="C135" i="3" s="1"/>
  <c r="M19" i="3"/>
  <c r="O54" i="3" l="1"/>
  <c r="L139" i="3"/>
  <c r="L135" i="3" s="1"/>
  <c r="C50" i="3"/>
  <c r="B58" i="3"/>
  <c r="B143" i="3" s="1"/>
  <c r="M125" i="3"/>
  <c r="B50" i="3"/>
  <c r="B59" i="3" s="1"/>
  <c r="B139" i="3"/>
  <c r="B135" i="3" s="1"/>
  <c r="M207" i="3"/>
  <c r="K207" i="3"/>
  <c r="J207" i="3"/>
  <c r="I207" i="3"/>
  <c r="H207" i="3"/>
  <c r="G207" i="3"/>
  <c r="F207" i="3"/>
  <c r="E207" i="3"/>
  <c r="D207" i="3"/>
  <c r="N210" i="3"/>
  <c r="J210" i="3"/>
  <c r="M210" i="3" s="1"/>
  <c r="D210" i="3"/>
  <c r="N209" i="3"/>
  <c r="M209" i="3"/>
  <c r="G209" i="3"/>
  <c r="B206" i="3"/>
  <c r="C144" i="3"/>
  <c r="C117" i="3"/>
  <c r="C203" i="3" s="1"/>
  <c r="B19" i="3"/>
  <c r="B227" i="3" l="1"/>
  <c r="B144" i="3"/>
  <c r="L144" i="3"/>
  <c r="D75" i="3"/>
  <c r="D155" i="3" s="1"/>
  <c r="D151" i="3" s="1"/>
  <c r="D160" i="3" s="1"/>
  <c r="O139" i="3"/>
  <c r="O135" i="3" s="1"/>
  <c r="O144" i="3" s="1"/>
  <c r="O50" i="3"/>
  <c r="F209" i="3"/>
  <c r="F210" i="3" s="1"/>
  <c r="I210" i="3" s="1"/>
  <c r="L210" i="3" s="1"/>
  <c r="O210" i="3" s="1"/>
  <c r="O23" i="3"/>
  <c r="O27" i="3"/>
  <c r="O125" i="3" s="1"/>
  <c r="B65" i="3"/>
  <c r="L30" i="3"/>
  <c r="L207" i="3" s="1"/>
  <c r="N33" i="3"/>
  <c r="C64" i="3" s="1"/>
  <c r="N32" i="3"/>
  <c r="C63" i="3" s="1"/>
  <c r="N30" i="3"/>
  <c r="N203" i="3" s="1"/>
  <c r="N27" i="3"/>
  <c r="N26" i="3"/>
  <c r="N25" i="3"/>
  <c r="E63" i="3"/>
  <c r="C56" i="3" l="1"/>
  <c r="N123" i="3"/>
  <c r="C58" i="3"/>
  <c r="N125" i="3"/>
  <c r="F63" i="3"/>
  <c r="C233" i="3"/>
  <c r="O59" i="3"/>
  <c r="O65" i="3" s="1"/>
  <c r="H63" i="3"/>
  <c r="E233" i="3"/>
  <c r="C57" i="3"/>
  <c r="N124" i="3"/>
  <c r="F64" i="3"/>
  <c r="C234" i="3"/>
  <c r="D54" i="3"/>
  <c r="D50" i="3" s="1"/>
  <c r="O121" i="3"/>
  <c r="I209" i="3"/>
  <c r="L209" i="3" s="1"/>
  <c r="O209" i="3" s="1"/>
  <c r="O30" i="3"/>
  <c r="O207" i="3" s="1"/>
  <c r="B231" i="3"/>
  <c r="E61" i="3"/>
  <c r="O26" i="3"/>
  <c r="N207" i="3"/>
  <c r="C61" i="3"/>
  <c r="C227" i="3" s="1"/>
  <c r="O25" i="3"/>
  <c r="O123" i="3" s="1"/>
  <c r="D58" i="3"/>
  <c r="F32" i="3"/>
  <c r="F33" i="3" s="1"/>
  <c r="G32" i="3"/>
  <c r="C34" i="3"/>
  <c r="B34" i="3"/>
  <c r="I64" i="3" l="1"/>
  <c r="F234" i="3"/>
  <c r="F57" i="3"/>
  <c r="C142" i="3"/>
  <c r="K63" i="3"/>
  <c r="H233" i="3"/>
  <c r="G58" i="3"/>
  <c r="D143" i="3"/>
  <c r="D57" i="3"/>
  <c r="O124" i="3"/>
  <c r="G54" i="3"/>
  <c r="J54" i="3" s="1"/>
  <c r="M54" i="3" s="1"/>
  <c r="B75" i="3" s="1"/>
  <c r="E75" i="3" s="1"/>
  <c r="I63" i="3"/>
  <c r="F233" i="3"/>
  <c r="F58" i="3"/>
  <c r="C143" i="3"/>
  <c r="F56" i="3"/>
  <c r="C141" i="3"/>
  <c r="D61" i="3"/>
  <c r="D227" i="3" s="1"/>
  <c r="B155" i="3"/>
  <c r="B151" i="3" s="1"/>
  <c r="B160" i="3" s="1"/>
  <c r="B71" i="3"/>
  <c r="D59" i="3"/>
  <c r="E231" i="3"/>
  <c r="H61" i="3"/>
  <c r="D231" i="3"/>
  <c r="C231" i="3"/>
  <c r="F61" i="3"/>
  <c r="I32" i="3"/>
  <c r="L32" i="3" s="1"/>
  <c r="O32" i="3" s="1"/>
  <c r="D63" i="3" s="1"/>
  <c r="D56" i="3"/>
  <c r="D19" i="3"/>
  <c r="I56" i="3" l="1"/>
  <c r="F141" i="3"/>
  <c r="I58" i="3"/>
  <c r="F143" i="3"/>
  <c r="L63" i="3"/>
  <c r="I233" i="3"/>
  <c r="G56" i="3"/>
  <c r="D141" i="3"/>
  <c r="G61" i="3"/>
  <c r="G57" i="3"/>
  <c r="D142" i="3"/>
  <c r="J58" i="3"/>
  <c r="G143" i="3"/>
  <c r="K233" i="3"/>
  <c r="N63" i="3"/>
  <c r="I57" i="3"/>
  <c r="F142" i="3"/>
  <c r="L64" i="3"/>
  <c r="I234" i="3"/>
  <c r="G63" i="3"/>
  <c r="D233" i="3"/>
  <c r="B80" i="3"/>
  <c r="B86" i="3" s="1"/>
  <c r="E155" i="3"/>
  <c r="E151" i="3" s="1"/>
  <c r="E160" i="3" s="1"/>
  <c r="H75" i="3"/>
  <c r="E71" i="3"/>
  <c r="H231" i="3"/>
  <c r="K61" i="3"/>
  <c r="G231" i="3"/>
  <c r="J61" i="3"/>
  <c r="F231" i="3"/>
  <c r="I61" i="3"/>
  <c r="D34" i="3"/>
  <c r="D33" i="3"/>
  <c r="L234" i="3" l="1"/>
  <c r="B85" i="3"/>
  <c r="O64" i="3"/>
  <c r="O234" i="3" s="1"/>
  <c r="L57" i="3"/>
  <c r="I142" i="3"/>
  <c r="M58" i="3"/>
  <c r="J143" i="3"/>
  <c r="J57" i="3"/>
  <c r="G142" i="3"/>
  <c r="K231" i="3"/>
  <c r="N61" i="3"/>
  <c r="N233" i="3"/>
  <c r="D84" i="3"/>
  <c r="J56" i="3"/>
  <c r="G141" i="3"/>
  <c r="L233" i="3"/>
  <c r="B84" i="3"/>
  <c r="O63" i="3"/>
  <c r="O233" i="3" s="1"/>
  <c r="L58" i="3"/>
  <c r="I143" i="3"/>
  <c r="L56" i="3"/>
  <c r="I141" i="3"/>
  <c r="J63" i="3"/>
  <c r="G233" i="3"/>
  <c r="H155" i="3"/>
  <c r="H151" i="3" s="1"/>
  <c r="H160" i="3" s="1"/>
  <c r="H71" i="3"/>
  <c r="K75" i="3"/>
  <c r="E80" i="3"/>
  <c r="E86" i="3" s="1"/>
  <c r="J231" i="3"/>
  <c r="M61" i="3"/>
  <c r="I231" i="3"/>
  <c r="L61" i="3"/>
  <c r="C229" i="3"/>
  <c r="D229" i="3"/>
  <c r="E229" i="3"/>
  <c r="F229" i="3"/>
  <c r="G229" i="3"/>
  <c r="H229" i="3"/>
  <c r="I229" i="3"/>
  <c r="J229" i="3"/>
  <c r="K229" i="3"/>
  <c r="L229" i="3"/>
  <c r="M229" i="3"/>
  <c r="C230" i="3"/>
  <c r="D230" i="3"/>
  <c r="E230" i="3"/>
  <c r="F230" i="3"/>
  <c r="G230" i="3"/>
  <c r="H230" i="3"/>
  <c r="I230" i="3"/>
  <c r="J230" i="3"/>
  <c r="K230" i="3"/>
  <c r="L230" i="3"/>
  <c r="M230" i="3"/>
  <c r="G206" i="3"/>
  <c r="L231" i="3" l="1"/>
  <c r="O61" i="3"/>
  <c r="M56" i="3"/>
  <c r="J141" i="3"/>
  <c r="M57" i="3"/>
  <c r="J142" i="3"/>
  <c r="M143" i="3"/>
  <c r="C79" i="3"/>
  <c r="L142" i="3"/>
  <c r="B78" i="3"/>
  <c r="O57" i="3"/>
  <c r="O142" i="3" s="1"/>
  <c r="B249" i="3"/>
  <c r="E85" i="3"/>
  <c r="L141" i="3"/>
  <c r="B77" i="3"/>
  <c r="O56" i="3"/>
  <c r="O141" i="3" s="1"/>
  <c r="L143" i="3"/>
  <c r="O58" i="3"/>
  <c r="O143" i="3" s="1"/>
  <c r="B79" i="3"/>
  <c r="B248" i="3"/>
  <c r="E84" i="3"/>
  <c r="D248" i="3"/>
  <c r="G84" i="3"/>
  <c r="C82" i="3"/>
  <c r="N231" i="3"/>
  <c r="M231" i="3"/>
  <c r="B82" i="3"/>
  <c r="M63" i="3"/>
  <c r="J233" i="3"/>
  <c r="H80" i="3"/>
  <c r="H86" i="3" s="1"/>
  <c r="N75" i="3"/>
  <c r="K155" i="3"/>
  <c r="K151" i="3" s="1"/>
  <c r="K160" i="3" s="1"/>
  <c r="K71" i="3"/>
  <c r="D117" i="3"/>
  <c r="D203" i="3" s="1"/>
  <c r="B117" i="3"/>
  <c r="C246" i="3" l="1"/>
  <c r="F82" i="3"/>
  <c r="B158" i="3"/>
  <c r="E78" i="3"/>
  <c r="C159" i="3"/>
  <c r="F79" i="3"/>
  <c r="D82" i="3"/>
  <c r="O231" i="3"/>
  <c r="O227" i="3"/>
  <c r="O235" i="3" s="1"/>
  <c r="B127" i="3"/>
  <c r="B203" i="3"/>
  <c r="G248" i="3"/>
  <c r="J84" i="3"/>
  <c r="E248" i="3"/>
  <c r="H84" i="3"/>
  <c r="B159" i="3"/>
  <c r="E79" i="3"/>
  <c r="B157" i="3"/>
  <c r="E77" i="3"/>
  <c r="E249" i="3"/>
  <c r="H85" i="3"/>
  <c r="C78" i="3"/>
  <c r="M142" i="3"/>
  <c r="M141" i="3"/>
  <c r="C77" i="3"/>
  <c r="M233" i="3"/>
  <c r="C84" i="3"/>
  <c r="E82" i="3"/>
  <c r="B246" i="3"/>
  <c r="B242" i="3"/>
  <c r="B250" i="3" s="1"/>
  <c r="K80" i="3"/>
  <c r="K86" i="3" s="1"/>
  <c r="N155" i="3"/>
  <c r="N151" i="3" s="1"/>
  <c r="N160" i="3" s="1"/>
  <c r="N71" i="3"/>
  <c r="C96" i="3"/>
  <c r="D127" i="3"/>
  <c r="C127" i="3"/>
  <c r="C59" i="3"/>
  <c r="C65" i="3" s="1"/>
  <c r="J25" i="3"/>
  <c r="J123" i="3" s="1"/>
  <c r="G25" i="3"/>
  <c r="G123" i="3" s="1"/>
  <c r="C158" i="3" l="1"/>
  <c r="F78" i="3"/>
  <c r="F159" i="3"/>
  <c r="I79" i="3"/>
  <c r="E158" i="3"/>
  <c r="H78" i="3"/>
  <c r="F246" i="3"/>
  <c r="I82" i="3"/>
  <c r="C157" i="3"/>
  <c r="F77" i="3"/>
  <c r="H249" i="3"/>
  <c r="K85" i="3"/>
  <c r="E157" i="3"/>
  <c r="H77" i="3"/>
  <c r="E159" i="3"/>
  <c r="H79" i="3"/>
  <c r="H248" i="3"/>
  <c r="K84" i="3"/>
  <c r="J248" i="3"/>
  <c r="M84" i="3"/>
  <c r="D246" i="3"/>
  <c r="G82" i="3"/>
  <c r="H82" i="3"/>
  <c r="E246" i="3"/>
  <c r="E242" i="3"/>
  <c r="C248" i="3"/>
  <c r="F84" i="3"/>
  <c r="N80" i="3"/>
  <c r="N86" i="3" s="1"/>
  <c r="C182" i="3"/>
  <c r="C178" i="3" s="1"/>
  <c r="C187" i="3" s="1"/>
  <c r="C92" i="3"/>
  <c r="M25" i="3"/>
  <c r="C206" i="3"/>
  <c r="C205" i="3"/>
  <c r="B205" i="3"/>
  <c r="E19" i="3"/>
  <c r="F19" i="3"/>
  <c r="F203" i="3" s="1"/>
  <c r="G19" i="3"/>
  <c r="H19" i="3"/>
  <c r="I19" i="3"/>
  <c r="J19" i="3"/>
  <c r="K19" i="3"/>
  <c r="L19" i="3"/>
  <c r="O19" i="3"/>
  <c r="D205" i="3"/>
  <c r="E205" i="3"/>
  <c r="M205" i="3"/>
  <c r="N205" i="3"/>
  <c r="F206" i="3"/>
  <c r="J206" i="3"/>
  <c r="N206" i="3"/>
  <c r="O205" i="3"/>
  <c r="K205" i="3"/>
  <c r="G205" i="3"/>
  <c r="B229" i="3"/>
  <c r="B230" i="3"/>
  <c r="O206" i="3"/>
  <c r="M206" i="3"/>
  <c r="L206" i="3"/>
  <c r="K206" i="3"/>
  <c r="I206" i="3"/>
  <c r="H206" i="3"/>
  <c r="E206" i="3"/>
  <c r="D206" i="3"/>
  <c r="L205" i="3"/>
  <c r="I205" i="3"/>
  <c r="H205" i="3"/>
  <c r="J33" i="3"/>
  <c r="M33" i="3" s="1"/>
  <c r="B64" i="3" s="1"/>
  <c r="D25" i="3"/>
  <c r="D27" i="3" s="1"/>
  <c r="J82" i="3" l="1"/>
  <c r="G246" i="3"/>
  <c r="M248" i="3"/>
  <c r="B105" i="3"/>
  <c r="B264" i="3" s="1"/>
  <c r="K248" i="3"/>
  <c r="N84" i="3"/>
  <c r="H159" i="3"/>
  <c r="K79" i="3"/>
  <c r="H157" i="3"/>
  <c r="K77" i="3"/>
  <c r="K249" i="3"/>
  <c r="N85" i="3"/>
  <c r="F157" i="3"/>
  <c r="I77" i="3"/>
  <c r="I246" i="3"/>
  <c r="L82" i="3"/>
  <c r="H158" i="3"/>
  <c r="K78" i="3"/>
  <c r="I159" i="3"/>
  <c r="L79" i="3"/>
  <c r="F158" i="3"/>
  <c r="I78" i="3"/>
  <c r="E64" i="3"/>
  <c r="B234" i="3"/>
  <c r="F248" i="3"/>
  <c r="I84" i="3"/>
  <c r="H246" i="3"/>
  <c r="K82" i="3"/>
  <c r="H242" i="3"/>
  <c r="C101" i="3"/>
  <c r="C107" i="3" s="1"/>
  <c r="B56" i="3"/>
  <c r="M123" i="3"/>
  <c r="J34" i="3"/>
  <c r="G34" i="3"/>
  <c r="K34" i="3"/>
  <c r="H34" i="3"/>
  <c r="E34" i="3"/>
  <c r="B212" i="3"/>
  <c r="M28" i="3"/>
  <c r="M34" i="3" s="1"/>
  <c r="N28" i="3"/>
  <c r="N34" i="3" s="1"/>
  <c r="F28" i="3"/>
  <c r="F34" i="3" s="1"/>
  <c r="I28" i="3"/>
  <c r="I34" i="3" s="1"/>
  <c r="L28" i="3"/>
  <c r="L34" i="3" s="1"/>
  <c r="D26" i="3"/>
  <c r="G26" i="3" s="1"/>
  <c r="F205" i="3"/>
  <c r="J205" i="3"/>
  <c r="I33" i="3"/>
  <c r="L33" i="3" s="1"/>
  <c r="O33" i="3" s="1"/>
  <c r="D64" i="3" s="1"/>
  <c r="H64" i="3" l="1"/>
  <c r="E234" i="3"/>
  <c r="J246" i="3"/>
  <c r="M82" i="3"/>
  <c r="J26" i="3"/>
  <c r="G124" i="3"/>
  <c r="I158" i="3"/>
  <c r="L78" i="3"/>
  <c r="L159" i="3"/>
  <c r="O79" i="3"/>
  <c r="O159" i="3" s="1"/>
  <c r="K158" i="3"/>
  <c r="N78" i="3"/>
  <c r="L246" i="3"/>
  <c r="O82" i="3"/>
  <c r="O246" i="3" s="1"/>
  <c r="I157" i="3"/>
  <c r="L77" i="3"/>
  <c r="N249" i="3"/>
  <c r="C106" i="3"/>
  <c r="C265" i="3" s="1"/>
  <c r="K157" i="3"/>
  <c r="N77" i="3"/>
  <c r="K159" i="3"/>
  <c r="N79" i="3"/>
  <c r="N248" i="3"/>
  <c r="C105" i="3"/>
  <c r="C264" i="3" s="1"/>
  <c r="G64" i="3"/>
  <c r="D234" i="3"/>
  <c r="N82" i="3"/>
  <c r="K246" i="3"/>
  <c r="K242" i="3"/>
  <c r="I248" i="3"/>
  <c r="L84" i="3"/>
  <c r="E56" i="3"/>
  <c r="B141" i="3"/>
  <c r="D211" i="3"/>
  <c r="D212" i="3" s="1"/>
  <c r="O28" i="3"/>
  <c r="N159" i="3" l="1"/>
  <c r="C100" i="3"/>
  <c r="C186" i="3" s="1"/>
  <c r="N157" i="3"/>
  <c r="C98" i="3"/>
  <c r="C184" i="3" s="1"/>
  <c r="L157" i="3"/>
  <c r="O77" i="3"/>
  <c r="O157" i="3" s="1"/>
  <c r="N158" i="3"/>
  <c r="C99" i="3"/>
  <c r="C185" i="3" s="1"/>
  <c r="L158" i="3"/>
  <c r="O78" i="3"/>
  <c r="O158" i="3" s="1"/>
  <c r="B103" i="3"/>
  <c r="B262" i="3" s="1"/>
  <c r="M246" i="3"/>
  <c r="M26" i="3"/>
  <c r="J124" i="3"/>
  <c r="K64" i="3"/>
  <c r="H234" i="3"/>
  <c r="L248" i="3"/>
  <c r="O84" i="3"/>
  <c r="O248" i="3" s="1"/>
  <c r="C103" i="3"/>
  <c r="N246" i="3"/>
  <c r="N242" i="3"/>
  <c r="N250" i="3" s="1"/>
  <c r="J64" i="3"/>
  <c r="G234" i="3"/>
  <c r="H56" i="3"/>
  <c r="E141" i="3"/>
  <c r="E58" i="3"/>
  <c r="O34" i="3"/>
  <c r="H58" i="3" l="1"/>
  <c r="E143" i="3"/>
  <c r="K234" i="3"/>
  <c r="N64" i="3"/>
  <c r="B57" i="3"/>
  <c r="M124" i="3"/>
  <c r="M64" i="3"/>
  <c r="J234" i="3"/>
  <c r="C262" i="3"/>
  <c r="C258" i="3"/>
  <c r="C266" i="3" s="1"/>
  <c r="K56" i="3"/>
  <c r="H141" i="3"/>
  <c r="E117" i="3"/>
  <c r="E203" i="3" s="1"/>
  <c r="N234" i="3" l="1"/>
  <c r="D85" i="3"/>
  <c r="E57" i="3"/>
  <c r="B142" i="3"/>
  <c r="K58" i="3"/>
  <c r="H143" i="3"/>
  <c r="M234" i="3"/>
  <c r="C85" i="3"/>
  <c r="K141" i="3"/>
  <c r="N56" i="3"/>
  <c r="E127" i="3"/>
  <c r="H117" i="3"/>
  <c r="H203" i="3" s="1"/>
  <c r="D249" i="3" l="1"/>
  <c r="G85" i="3"/>
  <c r="K143" i="3"/>
  <c r="N58" i="3"/>
  <c r="H57" i="3"/>
  <c r="E142" i="3"/>
  <c r="C249" i="3"/>
  <c r="F85" i="3"/>
  <c r="D77" i="3"/>
  <c r="N141" i="3"/>
  <c r="E211" i="3"/>
  <c r="E212" i="3" s="1"/>
  <c r="H127" i="3"/>
  <c r="N143" i="3" l="1"/>
  <c r="D79" i="3"/>
  <c r="G249" i="3"/>
  <c r="J85" i="3"/>
  <c r="G77" i="3"/>
  <c r="D157" i="3"/>
  <c r="K57" i="3"/>
  <c r="H142" i="3"/>
  <c r="F249" i="3"/>
  <c r="I85" i="3"/>
  <c r="H211" i="3"/>
  <c r="H212" i="3" s="1"/>
  <c r="J249" i="3" l="1"/>
  <c r="M85" i="3"/>
  <c r="D159" i="3"/>
  <c r="G79" i="3"/>
  <c r="N57" i="3"/>
  <c r="K142" i="3"/>
  <c r="J77" i="3"/>
  <c r="G157" i="3"/>
  <c r="I249" i="3"/>
  <c r="L85" i="3"/>
  <c r="F126" i="3"/>
  <c r="F127" i="3" s="1"/>
  <c r="G117" i="3"/>
  <c r="G203" i="3" s="1"/>
  <c r="G159" i="3" l="1"/>
  <c r="J79" i="3"/>
  <c r="M249" i="3"/>
  <c r="B106" i="3"/>
  <c r="B265" i="3" s="1"/>
  <c r="M77" i="3"/>
  <c r="J157" i="3"/>
  <c r="N142" i="3"/>
  <c r="D78" i="3"/>
  <c r="L249" i="3"/>
  <c r="O85" i="3"/>
  <c r="O249" i="3" s="1"/>
  <c r="F211" i="3"/>
  <c r="F212" i="3" s="1"/>
  <c r="G127" i="3"/>
  <c r="I117" i="3"/>
  <c r="D158" i="3" l="1"/>
  <c r="G78" i="3"/>
  <c r="J159" i="3"/>
  <c r="M79" i="3"/>
  <c r="B98" i="3"/>
  <c r="B184" i="3" s="1"/>
  <c r="M157" i="3"/>
  <c r="I126" i="3"/>
  <c r="I203" i="3"/>
  <c r="G211" i="3"/>
  <c r="G212" i="3" s="1"/>
  <c r="I211" i="3"/>
  <c r="I212" i="3" s="1"/>
  <c r="I127" i="3"/>
  <c r="J117" i="3"/>
  <c r="M159" i="3" l="1"/>
  <c r="B100" i="3"/>
  <c r="B186" i="3" s="1"/>
  <c r="G158" i="3"/>
  <c r="J78" i="3"/>
  <c r="J127" i="3"/>
  <c r="J203" i="3"/>
  <c r="L117" i="3"/>
  <c r="J158" i="3" l="1"/>
  <c r="M78" i="3"/>
  <c r="L126" i="3"/>
  <c r="L203" i="3"/>
  <c r="L127" i="3"/>
  <c r="J211" i="3"/>
  <c r="J212" i="3" s="1"/>
  <c r="M158" i="3" l="1"/>
  <c r="B99" i="3"/>
  <c r="B185" i="3" s="1"/>
  <c r="L211" i="3"/>
  <c r="L212" i="3" s="1"/>
  <c r="M117" i="3"/>
  <c r="M126" i="3" l="1"/>
  <c r="M203" i="3"/>
  <c r="M211" i="3" s="1"/>
  <c r="M212" i="3" s="1"/>
  <c r="M127" i="3" l="1"/>
  <c r="B235" i="3"/>
  <c r="N211" i="3" l="1"/>
  <c r="N212" i="3" s="1"/>
  <c r="N127" i="3"/>
  <c r="C235" i="3" l="1"/>
  <c r="O117" i="3" l="1"/>
  <c r="O126" i="3" l="1"/>
  <c r="O203" i="3"/>
  <c r="O127" i="3"/>
  <c r="O211" i="3"/>
  <c r="O212" i="3" s="1"/>
  <c r="K117" i="3" l="1"/>
  <c r="K203" i="3" s="1"/>
  <c r="K127" i="3" l="1"/>
  <c r="K211" i="3"/>
  <c r="K212" i="3" s="1"/>
  <c r="D144" i="3"/>
  <c r="D235" i="3" l="1"/>
  <c r="D65" i="3" l="1"/>
  <c r="C212" i="3" l="1"/>
  <c r="E139" i="3"/>
  <c r="E50" i="3"/>
  <c r="H54" i="3"/>
  <c r="H50" i="3" s="1"/>
  <c r="E135" i="3" l="1"/>
  <c r="E144" i="3" s="1"/>
  <c r="E59" i="3"/>
  <c r="H59" i="3"/>
  <c r="H65" i="3" s="1"/>
  <c r="H250" i="3" s="1"/>
  <c r="H139" i="3"/>
  <c r="K54" i="3"/>
  <c r="N54" i="3" s="1"/>
  <c r="E65" i="3"/>
  <c r="E250" i="3" s="1"/>
  <c r="F139" i="3"/>
  <c r="F135" i="3" s="1"/>
  <c r="F50" i="3"/>
  <c r="F227" i="3" l="1"/>
  <c r="E227" i="3"/>
  <c r="E235" i="3" s="1"/>
  <c r="H135" i="3"/>
  <c r="H227" i="3" s="1"/>
  <c r="H235" i="3" s="1"/>
  <c r="N139" i="3"/>
  <c r="N135" i="3" s="1"/>
  <c r="C75" i="3"/>
  <c r="G75" i="3"/>
  <c r="G155" i="3" s="1"/>
  <c r="G151" i="3" s="1"/>
  <c r="G160" i="3" s="1"/>
  <c r="N50" i="3"/>
  <c r="F59" i="3"/>
  <c r="F65" i="3" s="1"/>
  <c r="F144" i="3"/>
  <c r="F235" i="3"/>
  <c r="G139" i="3"/>
  <c r="G50" i="3"/>
  <c r="C155" i="3" l="1"/>
  <c r="C151" i="3" s="1"/>
  <c r="C160" i="3" s="1"/>
  <c r="F75" i="3"/>
  <c r="C71" i="3"/>
  <c r="N227" i="3"/>
  <c r="N235" i="3" s="1"/>
  <c r="N144" i="3"/>
  <c r="H144" i="3"/>
  <c r="G135" i="3"/>
  <c r="G144" i="3" s="1"/>
  <c r="N59" i="3"/>
  <c r="N65" i="3" s="1"/>
  <c r="D71" i="3"/>
  <c r="G59" i="3"/>
  <c r="G65" i="3" s="1"/>
  <c r="I139" i="3"/>
  <c r="I135" i="3" s="1"/>
  <c r="I50" i="3"/>
  <c r="I59" i="3" l="1"/>
  <c r="I65" i="3" s="1"/>
  <c r="I227" i="3"/>
  <c r="I235" i="3" s="1"/>
  <c r="F155" i="3"/>
  <c r="F151" i="3" s="1"/>
  <c r="F160" i="3" s="1"/>
  <c r="I75" i="3"/>
  <c r="F71" i="3"/>
  <c r="D80" i="3"/>
  <c r="D86" i="3" s="1"/>
  <c r="D242" i="3"/>
  <c r="D250" i="3" s="1"/>
  <c r="C242" i="3"/>
  <c r="C250" i="3" s="1"/>
  <c r="C80" i="3"/>
  <c r="C86" i="3" s="1"/>
  <c r="G227" i="3"/>
  <c r="G235" i="3" s="1"/>
  <c r="J75" i="3"/>
  <c r="J155" i="3" s="1"/>
  <c r="J151" i="3" s="1"/>
  <c r="J160" i="3" s="1"/>
  <c r="G71" i="3"/>
  <c r="I144" i="3"/>
  <c r="J139" i="3"/>
  <c r="J50" i="3"/>
  <c r="I155" i="3" l="1"/>
  <c r="I151" i="3" s="1"/>
  <c r="I160" i="3" s="1"/>
  <c r="L75" i="3"/>
  <c r="I71" i="3"/>
  <c r="G80" i="3"/>
  <c r="G86" i="3" s="1"/>
  <c r="G242" i="3"/>
  <c r="G250" i="3" s="1"/>
  <c r="F242" i="3"/>
  <c r="F250" i="3" s="1"/>
  <c r="F80" i="3"/>
  <c r="F86" i="3" s="1"/>
  <c r="J135" i="3"/>
  <c r="J227" i="3" s="1"/>
  <c r="J235" i="3" s="1"/>
  <c r="M75" i="3"/>
  <c r="M155" i="3" s="1"/>
  <c r="M151" i="3" s="1"/>
  <c r="M160" i="3" s="1"/>
  <c r="J71" i="3"/>
  <c r="J59" i="3"/>
  <c r="J65" i="3" s="1"/>
  <c r="K139" i="3"/>
  <c r="K50" i="3"/>
  <c r="K135" i="3" l="1"/>
  <c r="K144" i="3" s="1"/>
  <c r="J80" i="3"/>
  <c r="J86" i="3" s="1"/>
  <c r="J242" i="3"/>
  <c r="J250" i="3" s="1"/>
  <c r="O75" i="3"/>
  <c r="L155" i="3"/>
  <c r="L151" i="3" s="1"/>
  <c r="L160" i="3" s="1"/>
  <c r="L71" i="3"/>
  <c r="K227" i="3"/>
  <c r="I80" i="3"/>
  <c r="I86" i="3" s="1"/>
  <c r="I242" i="3"/>
  <c r="I250" i="3" s="1"/>
  <c r="J144" i="3"/>
  <c r="K235" i="3"/>
  <c r="B96" i="3"/>
  <c r="B182" i="3" s="1"/>
  <c r="B178" i="3" s="1"/>
  <c r="B187" i="3" s="1"/>
  <c r="M71" i="3"/>
  <c r="K59" i="3"/>
  <c r="K65" i="3" s="1"/>
  <c r="K250" i="3" s="1"/>
  <c r="L50" i="3"/>
  <c r="M139" i="3"/>
  <c r="M135" i="3" s="1"/>
  <c r="M144" i="3" s="1"/>
  <c r="M50" i="3"/>
  <c r="L227" i="3" l="1"/>
  <c r="L235" i="3" s="1"/>
  <c r="M80" i="3"/>
  <c r="M86" i="3" s="1"/>
  <c r="M242" i="3"/>
  <c r="M250" i="3" s="1"/>
  <c r="L80" i="3"/>
  <c r="L86" i="3" s="1"/>
  <c r="L242" i="3"/>
  <c r="L250" i="3" s="1"/>
  <c r="O71" i="3"/>
  <c r="O155" i="3"/>
  <c r="O151" i="3" s="1"/>
  <c r="O160" i="3" s="1"/>
  <c r="M59" i="3"/>
  <c r="M65" i="3" s="1"/>
  <c r="B92" i="3" s="1"/>
  <c r="B258" i="3" s="1"/>
  <c r="M227" i="3"/>
  <c r="L59" i="3"/>
  <c r="L65" i="3" s="1"/>
  <c r="M235" i="3"/>
  <c r="O80" i="3" l="1"/>
  <c r="O86" i="3" s="1"/>
  <c r="O242" i="3"/>
  <c r="O250" i="3" s="1"/>
  <c r="B101" i="3"/>
  <c r="B107" i="3" s="1"/>
  <c r="B266" i="3"/>
</calcChain>
</file>

<file path=xl/sharedStrings.xml><?xml version="1.0" encoding="utf-8"?>
<sst xmlns="http://schemas.openxmlformats.org/spreadsheetml/2006/main" count="374" uniqueCount="45">
  <si>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</si>
  <si>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</si>
  <si>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</si>
  <si>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</si>
  <si>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</si>
  <si>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</si>
  <si>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</si>
  <si>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</si>
  <si>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консервативный</t>
  </si>
  <si>
    <t>базовый</t>
  </si>
  <si>
    <t>целевой</t>
  </si>
  <si>
    <t xml:space="preserve">Приложение № 1            </t>
  </si>
  <si>
    <t>к постановлению главы Администрации муниципального района</t>
  </si>
  <si>
    <t>Мелеузовский район Республики Башкортостан</t>
  </si>
  <si>
    <t xml:space="preserve">ПРОГНОЗ </t>
  </si>
  <si>
    <t>основных характеристик консолидированного бюджета муниципального района Мелеузовский район Республики Башкортостан</t>
  </si>
  <si>
    <t>на долгосрочный период</t>
  </si>
  <si>
    <t>(тыс. рублей)</t>
  </si>
  <si>
    <t>Показатель</t>
  </si>
  <si>
    <t>Консолидированный бюджет муниципального района Мелеузовский район Республики Башкортостан</t>
  </si>
  <si>
    <t xml:space="preserve"> </t>
  </si>
  <si>
    <t>ДОХОДЫ</t>
  </si>
  <si>
    <t>из них:</t>
  </si>
  <si>
    <t>налоговые доходы</t>
  </si>
  <si>
    <t>неналоговые доходы</t>
  </si>
  <si>
    <t>межбюджетные трансферты</t>
  </si>
  <si>
    <t xml:space="preserve">    из них:</t>
  </si>
  <si>
    <t xml:space="preserve">    дотации</t>
  </si>
  <si>
    <t xml:space="preserve">    субсидии</t>
  </si>
  <si>
    <t xml:space="preserve">    субвенции</t>
  </si>
  <si>
    <t>РАСХОДЫ</t>
  </si>
  <si>
    <t>ПРОФИЦИТ (+), ДЕФИЦИТ (-)</t>
  </si>
  <si>
    <t>Муниципальный долг</t>
  </si>
  <si>
    <t>Бюджет муниципального района Мелеузовский район Республики Башкортостан</t>
  </si>
  <si>
    <t>Бюджеты поселений, входящих в состав муниципального района Мелеузовский район Республики Башкортостан</t>
  </si>
  <si>
    <t>2021 год (факт)</t>
  </si>
  <si>
    <t>2022 год (ожидаемая оценка)</t>
  </si>
  <si>
    <t>2022 год (факт)</t>
  </si>
  <si>
    <t>2031 год</t>
  </si>
  <si>
    <t>2032 год</t>
  </si>
  <si>
    <t>2033 год</t>
  </si>
  <si>
    <t>2034 год</t>
  </si>
  <si>
    <t>2035 год</t>
  </si>
  <si>
    <t>2036 год</t>
  </si>
  <si>
    <t>от 13 февраля 2023 г.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</si>
</sst>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_р_._-;_-@_-"/>
    <numFmt numFmtId="166" formatCode="_-* #,##0.000_р_._-;\-* #,##0.000_р_._-;_-* &quot;-&quot;_р_._-;_-@_-"/>
    <numFmt numFmtId="167" formatCode="0.0%"/>
    <numFmt numFmtId="168" formatCode="_-* #,##0.0000_р_._-;\-* #,##0.0000_р_._-;_-* &quot;-&quot;_р_._-;_-@_-"/>
    <numFmt numFmtId="169" formatCode="_-* #,##0.0_р_._-;\-* #,##0.0_р_._-;_-* &quot;-&quot;_р_._-;_-@_-"/>
    <numFmt numFmtId="170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vertical="top"/>
    </xf>
    <xf numFmtId="164" fontId="2" fillId="0" borderId="7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top"/>
    </xf>
    <xf numFmtId="164" fontId="2" fillId="0" borderId="6" xfId="0" applyNumberFormat="1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167" fontId="3" fillId="0" borderId="0" xfId="1" applyNumberFormat="1" applyFont="1" applyFill="1" applyAlignment="1">
      <alignment vertical="center" wrapText="1"/>
    </xf>
    <xf numFmtId="168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2" fontId="2" fillId="0" borderId="0" xfId="1" applyNumberFormat="1" applyFont="1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vertical="center"/>
    </xf>
    <xf numFmtId="167" fontId="2" fillId="0" borderId="0" xfId="1" applyNumberFormat="1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9" fontId="2" fillId="0" borderId="1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A16E-6877-42EC-A554-AA9AE0CC3A04}">
  <dimension ref="A1:Y268"/>
  <sheetViews>
    <sheetView tabSelected="1" zoomScale="115" zoomScaleNormal="115" workbookViewId="0">
      <selection activeCell="J4" sqref="J4"/>
    </sheetView>
  </sheetViews>
  <sheetFormatPr defaultColWidth="9.140625" defaultRowHeight="18.75" x14ac:dyDescent="0.3"/>
  <cols>
    <col min="1" max="1" width="21.85546875" style="5" customWidth="1"/>
    <col min="2" max="2" width="17.5703125" style="5" customWidth="1"/>
    <col min="3" max="3" width="21.7109375" style="5" customWidth="1"/>
    <col min="4" max="4" width="18.140625" style="5" bestFit="1" customWidth="1"/>
    <col min="5" max="5" width="16.42578125" style="5" customWidth="1"/>
    <col min="6" max="7" width="18.140625" style="5" bestFit="1" customWidth="1"/>
    <col min="8" max="8" width="17.140625" style="5" customWidth="1"/>
    <col min="9" max="9" width="16.28515625" style="5" customWidth="1"/>
    <col min="10" max="10" width="16.140625" style="5" customWidth="1"/>
    <col min="11" max="11" width="17.5703125" style="5" customWidth="1"/>
    <col min="12" max="12" width="15" style="5" bestFit="1" customWidth="1"/>
    <col min="13" max="13" width="16.42578125" style="5" customWidth="1"/>
    <col min="14" max="14" width="15.7109375" style="5" customWidth="1"/>
    <col min="15" max="15" width="15" style="5" bestFit="1" customWidth="1"/>
    <col min="16" max="16" width="9.140625" style="5"/>
    <col min="17" max="17" width="13.28515625" style="5" bestFit="1" customWidth="1"/>
    <col min="18" max="18" width="10.42578125" style="5" bestFit="1" customWidth="1"/>
    <col min="19" max="19" width="11.140625" style="5" bestFit="1" customWidth="1"/>
    <col min="20" max="16384" width="9.140625" style="5"/>
  </cols>
  <sheetData>
    <row r="1" spans="1:15" x14ac:dyDescent="0.3">
      <c r="K1" s="12"/>
      <c r="L1" s="108" t="s">
        <v>11</v>
      </c>
      <c r="M1" s="109"/>
      <c r="N1" s="12"/>
      <c r="O1" s="12"/>
    </row>
    <row r="2" spans="1:15" x14ac:dyDescent="0.3">
      <c r="J2" s="11"/>
      <c r="K2" s="12"/>
      <c r="L2" s="108" t="s">
        <v>12</v>
      </c>
      <c r="M2" s="108"/>
      <c r="N2" s="108"/>
      <c r="O2" s="108"/>
    </row>
    <row r="3" spans="1:15" x14ac:dyDescent="0.3">
      <c r="J3" s="11"/>
      <c r="K3" s="12"/>
      <c r="L3" s="108" t="s">
        <v>13</v>
      </c>
      <c r="M3" s="109"/>
      <c r="N3" s="109"/>
      <c r="O3" s="109"/>
    </row>
    <row r="4" spans="1:15" x14ac:dyDescent="0.3">
      <c r="J4" s="11"/>
      <c r="K4" s="12"/>
      <c r="L4" s="108" t="s">
        <v>44</v>
      </c>
      <c r="M4" s="109"/>
      <c r="N4" s="109"/>
      <c r="O4" s="109"/>
    </row>
    <row r="5" spans="1:15" x14ac:dyDescent="0.3">
      <c r="J5" s="11"/>
      <c r="K5" s="12"/>
      <c r="L5" s="11"/>
      <c r="M5" s="12"/>
      <c r="N5" s="12"/>
      <c r="O5" s="12"/>
    </row>
    <row r="6" spans="1:15" x14ac:dyDescent="0.3">
      <c r="J6" s="11"/>
      <c r="K6" s="12"/>
      <c r="L6" s="11"/>
      <c r="M6" s="12"/>
      <c r="N6" s="12"/>
      <c r="O6" s="12"/>
    </row>
    <row r="7" spans="1:15" x14ac:dyDescent="0.3">
      <c r="J7" s="11"/>
      <c r="K7" s="12"/>
      <c r="L7" s="11"/>
      <c r="M7" s="12"/>
      <c r="N7" s="12"/>
      <c r="O7" s="12"/>
    </row>
    <row r="8" spans="1:15" x14ac:dyDescent="0.3">
      <c r="J8" s="11"/>
      <c r="K8" s="12"/>
      <c r="L8" s="11"/>
      <c r="M8" s="12"/>
      <c r="N8" s="12"/>
      <c r="O8" s="12"/>
    </row>
    <row r="9" spans="1:15" x14ac:dyDescent="0.3">
      <c r="A9" s="105" t="s">
        <v>14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x14ac:dyDescent="0.3">
      <c r="A10" s="105" t="s">
        <v>15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x14ac:dyDescent="0.3">
      <c r="A11" s="105" t="s">
        <v>16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x14ac:dyDescent="0.3">
      <c r="A12" s="43"/>
      <c r="B12" s="43"/>
      <c r="C12" s="6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3">
      <c r="A13" s="43"/>
      <c r="B13" s="43"/>
      <c r="C13" s="6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3">
      <c r="A14" s="43"/>
      <c r="B14" s="43"/>
      <c r="C14" s="6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3">
      <c r="J15" s="107" t="s">
        <v>17</v>
      </c>
      <c r="K15" s="107"/>
      <c r="L15" s="107"/>
      <c r="M15" s="107"/>
      <c r="N15" s="107"/>
      <c r="O15" s="107"/>
    </row>
    <row r="16" spans="1:15" x14ac:dyDescent="0.3">
      <c r="A16" s="93" t="s">
        <v>18</v>
      </c>
      <c r="B16" s="93" t="s">
        <v>35</v>
      </c>
      <c r="C16" s="93" t="s">
        <v>37</v>
      </c>
      <c r="D16" s="79" t="s">
        <v>0</v>
      </c>
      <c r="E16" s="86"/>
      <c r="F16" s="87"/>
      <c r="G16" s="79" t="s">
        <v>1</v>
      </c>
      <c r="H16" s="86"/>
      <c r="I16" s="87"/>
      <c r="J16" s="79" t="s">
        <v>2</v>
      </c>
      <c r="K16" s="86"/>
      <c r="L16" s="87"/>
      <c r="M16" s="72" t="s">
        <v>3</v>
      </c>
      <c r="N16" s="74"/>
      <c r="O16" s="74"/>
    </row>
    <row r="17" spans="1:16" ht="37.5" x14ac:dyDescent="0.3">
      <c r="A17" s="94"/>
      <c r="B17" s="94"/>
      <c r="C17" s="101"/>
      <c r="D17" s="45" t="s">
        <v>8</v>
      </c>
      <c r="E17" s="45" t="s">
        <v>9</v>
      </c>
      <c r="F17" s="45" t="s">
        <v>10</v>
      </c>
      <c r="G17" s="45" t="s">
        <v>8</v>
      </c>
      <c r="H17" s="45" t="s">
        <v>9</v>
      </c>
      <c r="I17" s="45" t="s">
        <v>10</v>
      </c>
      <c r="J17" s="45" t="s">
        <v>8</v>
      </c>
      <c r="K17" s="45" t="s">
        <v>9</v>
      </c>
      <c r="L17" s="45" t="s">
        <v>10</v>
      </c>
      <c r="M17" s="62" t="s">
        <v>8</v>
      </c>
      <c r="N17" s="62" t="s">
        <v>9</v>
      </c>
      <c r="O17" s="62" t="s">
        <v>10</v>
      </c>
    </row>
    <row r="18" spans="1:16" x14ac:dyDescent="0.3">
      <c r="A18" s="82" t="s">
        <v>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5" t="s">
        <v>20</v>
      </c>
    </row>
    <row r="19" spans="1:16" s="7" customFormat="1" x14ac:dyDescent="0.3">
      <c r="A19" s="6" t="s">
        <v>21</v>
      </c>
      <c r="B19" s="17">
        <f>B21+B22+B23</f>
        <v>2397742.9</v>
      </c>
      <c r="C19" s="17">
        <v>2377664.1</v>
      </c>
      <c r="D19" s="17">
        <f>D21+D22+D23</f>
        <v>2196278.2999999998</v>
      </c>
      <c r="E19" s="17">
        <f t="shared" ref="E19:O19" si="0">E21+E22+E23</f>
        <v>2342887.4</v>
      </c>
      <c r="F19" s="17">
        <f t="shared" si="0"/>
        <v>2370079.2000000002</v>
      </c>
      <c r="G19" s="17">
        <f t="shared" si="0"/>
        <v>2279682.452</v>
      </c>
      <c r="H19" s="17">
        <f t="shared" si="0"/>
        <v>2329356.7000000002</v>
      </c>
      <c r="I19" s="17">
        <f t="shared" si="0"/>
        <v>2355506.4136045123</v>
      </c>
      <c r="J19" s="17">
        <f t="shared" si="0"/>
        <v>2289154.38820406</v>
      </c>
      <c r="K19" s="17">
        <f t="shared" si="0"/>
        <v>2318122.1</v>
      </c>
      <c r="L19" s="17">
        <f t="shared" si="0"/>
        <v>2343266.6073836251</v>
      </c>
      <c r="M19" s="17">
        <f>M21+M22+M23</f>
        <v>2358285.2037676098</v>
      </c>
      <c r="N19" s="17">
        <f>N21+N22+N23</f>
        <v>2385406.1784999999</v>
      </c>
      <c r="O19" s="17">
        <f t="shared" si="0"/>
        <v>2411355.0111420518</v>
      </c>
    </row>
    <row r="20" spans="1:16" x14ac:dyDescent="0.3">
      <c r="A20" s="8" t="s">
        <v>22</v>
      </c>
      <c r="B20" s="18"/>
      <c r="C20" s="6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6" s="2" customFormat="1" ht="37.5" x14ac:dyDescent="0.25">
      <c r="A21" s="1" t="s">
        <v>23</v>
      </c>
      <c r="B21" s="15">
        <v>780604.2</v>
      </c>
      <c r="C21" s="65">
        <v>859225.59999999998</v>
      </c>
      <c r="D21" s="14">
        <v>821562.6</v>
      </c>
      <c r="E21" s="14">
        <v>822385</v>
      </c>
      <c r="F21" s="14">
        <v>824029.8</v>
      </c>
      <c r="G21" s="14">
        <v>850449.7</v>
      </c>
      <c r="H21" s="14">
        <v>851301</v>
      </c>
      <c r="I21" s="14">
        <v>853003.6</v>
      </c>
      <c r="J21" s="14">
        <v>887014.1</v>
      </c>
      <c r="K21" s="14">
        <v>887902</v>
      </c>
      <c r="L21" s="14">
        <v>889677.8</v>
      </c>
      <c r="M21" s="14">
        <v>907975.9</v>
      </c>
      <c r="N21" s="14">
        <v>908884.8</v>
      </c>
      <c r="O21" s="14">
        <v>910702.6</v>
      </c>
    </row>
    <row r="22" spans="1:16" s="2" customFormat="1" ht="37.5" x14ac:dyDescent="0.25">
      <c r="A22" s="1" t="s">
        <v>24</v>
      </c>
      <c r="B22" s="15">
        <v>136245.70000000001</v>
      </c>
      <c r="C22" s="65">
        <v>150049.9</v>
      </c>
      <c r="D22" s="14">
        <v>108209.7</v>
      </c>
      <c r="E22" s="14">
        <v>108318</v>
      </c>
      <c r="F22" s="14">
        <v>108534.6</v>
      </c>
      <c r="G22" s="14">
        <v>109533.5</v>
      </c>
      <c r="H22" s="14">
        <v>129560</v>
      </c>
      <c r="I22" s="14">
        <v>129819.1</v>
      </c>
      <c r="J22" s="14">
        <v>130072.3</v>
      </c>
      <c r="K22" s="14">
        <v>130395</v>
      </c>
      <c r="L22" s="14">
        <v>130448.7</v>
      </c>
      <c r="M22" s="14">
        <v>131174.79999999999</v>
      </c>
      <c r="N22" s="14">
        <v>131202.4</v>
      </c>
      <c r="O22" s="14">
        <v>131202.4</v>
      </c>
    </row>
    <row r="23" spans="1:16" s="2" customFormat="1" ht="37.5" x14ac:dyDescent="0.25">
      <c r="A23" s="1" t="s">
        <v>25</v>
      </c>
      <c r="B23" s="15">
        <v>1480893</v>
      </c>
      <c r="C23" s="15">
        <v>1368388.6</v>
      </c>
      <c r="D23" s="21">
        <v>1266506</v>
      </c>
      <c r="E23" s="21">
        <v>1412184.4</v>
      </c>
      <c r="F23" s="21">
        <v>1437514.8</v>
      </c>
      <c r="G23" s="21">
        <f>D23*1.042</f>
        <v>1319699.2520000001</v>
      </c>
      <c r="H23" s="21">
        <v>1348495.7</v>
      </c>
      <c r="I23" s="21">
        <f>H23/E23*F23</f>
        <v>1372683.7136045124</v>
      </c>
      <c r="J23" s="21">
        <f>K23/H23*G23</f>
        <v>1272067.9882040599</v>
      </c>
      <c r="K23" s="21">
        <v>1299825.1000000001</v>
      </c>
      <c r="L23" s="21">
        <f>K23/H23*I23</f>
        <v>1323140.1073836251</v>
      </c>
      <c r="M23" s="26">
        <f>J23*1.037</f>
        <v>1319134.5037676101</v>
      </c>
      <c r="N23" s="26">
        <f>K23*1.035</f>
        <v>1345318.9785</v>
      </c>
      <c r="O23" s="26">
        <f>L23*1.035</f>
        <v>1369450.0111420518</v>
      </c>
    </row>
    <row r="24" spans="1:16" s="2" customFormat="1" x14ac:dyDescent="0.25">
      <c r="A24" s="1" t="s">
        <v>26</v>
      </c>
      <c r="B24" s="19"/>
      <c r="C24" s="19"/>
      <c r="D24" s="19"/>
      <c r="E24" s="19"/>
      <c r="F24" s="22"/>
      <c r="G24" s="22"/>
      <c r="H24" s="22"/>
      <c r="I24" s="25"/>
      <c r="J24" s="22"/>
      <c r="K24" s="22"/>
      <c r="L24" s="25"/>
      <c r="M24" s="22"/>
      <c r="N24" s="22"/>
      <c r="O24" s="25"/>
    </row>
    <row r="25" spans="1:16" s="2" customFormat="1" x14ac:dyDescent="0.25">
      <c r="A25" s="1" t="s">
        <v>27</v>
      </c>
      <c r="B25" s="20">
        <v>192885.3</v>
      </c>
      <c r="C25" s="20">
        <v>96156.800000000003</v>
      </c>
      <c r="D25" s="20">
        <f>D23/E23*E25</f>
        <v>102763.1827687659</v>
      </c>
      <c r="E25" s="20">
        <v>114583.4</v>
      </c>
      <c r="F25" s="23">
        <v>117992.5</v>
      </c>
      <c r="G25" s="23">
        <f>G23/H23*H25</f>
        <v>68555.389692104771</v>
      </c>
      <c r="H25" s="23">
        <v>70051.3</v>
      </c>
      <c r="I25" s="23">
        <v>71821.8</v>
      </c>
      <c r="J25" s="23">
        <f>J23/K23*K25</f>
        <v>43325.908636614571</v>
      </c>
      <c r="K25" s="23">
        <v>44271.3</v>
      </c>
      <c r="L25" s="27">
        <f>K25/H25*I25</f>
        <v>45390.227652306246</v>
      </c>
      <c r="M25" s="23">
        <f t="shared" ref="M25:M27" si="1">J25*1.037</f>
        <v>44928.967256169308</v>
      </c>
      <c r="N25" s="23">
        <f>K25*1.035</f>
        <v>45820.7955</v>
      </c>
      <c r="O25" s="27">
        <f t="shared" ref="O25:O27" si="2">L25*1.035</f>
        <v>46978.885620136964</v>
      </c>
    </row>
    <row r="26" spans="1:16" s="2" customFormat="1" x14ac:dyDescent="0.25">
      <c r="A26" s="1" t="s">
        <v>28</v>
      </c>
      <c r="B26" s="20">
        <v>286414.8</v>
      </c>
      <c r="C26" s="20">
        <v>278291.40000000002</v>
      </c>
      <c r="D26" s="20">
        <f>D19/E19*E26</f>
        <v>250245.27093576925</v>
      </c>
      <c r="E26" s="20">
        <v>266950</v>
      </c>
      <c r="F26" s="23">
        <v>277421.7</v>
      </c>
      <c r="G26" s="23">
        <f>D26*1.042</f>
        <v>260755.57231507156</v>
      </c>
      <c r="H26" s="23">
        <v>268998.2</v>
      </c>
      <c r="I26" s="23">
        <f t="shared" ref="I26:I27" si="3">H26/E26*F26</f>
        <v>279550.24514306051</v>
      </c>
      <c r="J26" s="23">
        <f t="shared" ref="J26:J27" si="4">K26/H26*G26</f>
        <v>238118.05668920084</v>
      </c>
      <c r="K26" s="23">
        <v>245645.1</v>
      </c>
      <c r="L26" s="27">
        <f t="shared" ref="L26:L27" si="5">K26/H26*I26</f>
        <v>255281.06850972094</v>
      </c>
      <c r="M26" s="23">
        <f t="shared" si="1"/>
        <v>246928.42478670125</v>
      </c>
      <c r="N26" s="23">
        <f t="shared" ref="N26:N27" si="6">K26*1.035</f>
        <v>254242.67849999998</v>
      </c>
      <c r="O26" s="27">
        <f t="shared" si="2"/>
        <v>264215.90590756113</v>
      </c>
    </row>
    <row r="27" spans="1:16" s="2" customFormat="1" x14ac:dyDescent="0.25">
      <c r="A27" s="1" t="s">
        <v>29</v>
      </c>
      <c r="B27" s="20">
        <v>863982.3</v>
      </c>
      <c r="C27" s="20">
        <v>902927.3</v>
      </c>
      <c r="D27" s="20">
        <f>D25/E25*E27</f>
        <v>870604.42461919284</v>
      </c>
      <c r="E27" s="20">
        <v>970744.7</v>
      </c>
      <c r="F27" s="23">
        <v>981796.2</v>
      </c>
      <c r="G27" s="23">
        <v>942169.8</v>
      </c>
      <c r="H27" s="23">
        <v>960569.3</v>
      </c>
      <c r="I27" s="23">
        <f t="shared" si="3"/>
        <v>971504.95756161225</v>
      </c>
      <c r="J27" s="23">
        <f t="shared" si="4"/>
        <v>942623.44091117627</v>
      </c>
      <c r="K27" s="23">
        <v>961031.8</v>
      </c>
      <c r="L27" s="27">
        <f t="shared" si="5"/>
        <v>971972.72292000148</v>
      </c>
      <c r="M27" s="23">
        <f t="shared" si="1"/>
        <v>977500.50822488975</v>
      </c>
      <c r="N27" s="23">
        <f t="shared" si="6"/>
        <v>994667.91299999994</v>
      </c>
      <c r="O27" s="27">
        <f t="shared" si="2"/>
        <v>1005991.7682222015</v>
      </c>
    </row>
    <row r="28" spans="1:16" s="10" customFormat="1" ht="19.5" x14ac:dyDescent="0.3">
      <c r="A28" s="9" t="s">
        <v>30</v>
      </c>
      <c r="B28" s="24">
        <v>2468948.7999999998</v>
      </c>
      <c r="C28" s="24">
        <v>2432329.9</v>
      </c>
      <c r="D28" s="17">
        <v>2211278.2999999998</v>
      </c>
      <c r="E28" s="17">
        <v>2357887.4</v>
      </c>
      <c r="F28" s="17">
        <f t="shared" ref="F28:M28" si="7">F19</f>
        <v>2370079.2000000002</v>
      </c>
      <c r="G28" s="17">
        <v>2295682.5</v>
      </c>
      <c r="H28" s="17">
        <v>2345356.7000000002</v>
      </c>
      <c r="I28" s="17">
        <f>I19</f>
        <v>2355506.4136045123</v>
      </c>
      <c r="J28" s="17">
        <v>2308154.4</v>
      </c>
      <c r="K28" s="17">
        <v>2337122.1</v>
      </c>
      <c r="L28" s="17">
        <f>L19</f>
        <v>2343266.6073836251</v>
      </c>
      <c r="M28" s="17">
        <f t="shared" si="7"/>
        <v>2358285.2037676098</v>
      </c>
      <c r="N28" s="17">
        <f>N19</f>
        <v>2385406.1784999999</v>
      </c>
      <c r="O28" s="17">
        <f t="shared" ref="O28" si="8">O19</f>
        <v>2411355.0111420518</v>
      </c>
    </row>
    <row r="29" spans="1:16" s="2" customFormat="1" x14ac:dyDescent="0.3">
      <c r="A29" s="8" t="s">
        <v>22</v>
      </c>
      <c r="B29" s="20"/>
      <c r="C29" s="20"/>
      <c r="D29" s="20"/>
      <c r="E29" s="20"/>
      <c r="F29" s="23"/>
      <c r="G29" s="23"/>
      <c r="H29" s="23"/>
      <c r="I29" s="23"/>
      <c r="J29" s="23"/>
      <c r="K29" s="23"/>
      <c r="L29" s="27"/>
      <c r="M29" s="23"/>
      <c r="N29" s="23"/>
      <c r="O29" s="27"/>
    </row>
    <row r="30" spans="1:16" s="2" customFormat="1" ht="37.5" x14ac:dyDescent="0.25">
      <c r="A30" s="1" t="s">
        <v>25</v>
      </c>
      <c r="B30" s="20">
        <v>346831.5</v>
      </c>
      <c r="C30" s="20">
        <v>201815.5</v>
      </c>
      <c r="D30" s="20">
        <v>124495.7</v>
      </c>
      <c r="E30" s="20">
        <v>163406.39999999999</v>
      </c>
      <c r="F30" s="23">
        <v>185022.7</v>
      </c>
      <c r="G30" s="23">
        <f>H30/E30*D30</f>
        <v>94004.285906182369</v>
      </c>
      <c r="H30" s="23">
        <v>123385</v>
      </c>
      <c r="I30" s="23">
        <f>H30/E30*F30</f>
        <v>139707.0484356794</v>
      </c>
      <c r="J30" s="23">
        <v>115314.4</v>
      </c>
      <c r="K30" s="23">
        <v>121092.2</v>
      </c>
      <c r="L30" s="27">
        <f>I30*1.036</f>
        <v>144736.50217936386</v>
      </c>
      <c r="M30" s="23">
        <f>J30*1.037</f>
        <v>119581.03279999999</v>
      </c>
      <c r="N30" s="23">
        <f>K30*1.035</f>
        <v>125330.42699999998</v>
      </c>
      <c r="O30" s="27">
        <f>L30*1.035</f>
        <v>149802.27975564159</v>
      </c>
    </row>
    <row r="31" spans="1:16" s="2" customFormat="1" x14ac:dyDescent="0.25">
      <c r="A31" s="1" t="s">
        <v>26</v>
      </c>
      <c r="B31" s="20"/>
      <c r="C31" s="20"/>
      <c r="D31" s="20"/>
      <c r="E31" s="20"/>
      <c r="F31" s="23"/>
      <c r="G31" s="23"/>
      <c r="H31" s="23"/>
      <c r="I31" s="23"/>
      <c r="J31" s="23"/>
      <c r="K31" s="23"/>
      <c r="L31" s="27"/>
      <c r="M31" s="23"/>
      <c r="N31" s="23"/>
      <c r="O31" s="27"/>
    </row>
    <row r="32" spans="1:16" s="2" customFormat="1" x14ac:dyDescent="0.25">
      <c r="A32" s="1" t="s">
        <v>27</v>
      </c>
      <c r="B32" s="20">
        <v>73736.7</v>
      </c>
      <c r="C32" s="20">
        <v>87147.9</v>
      </c>
      <c r="D32" s="20">
        <v>96694</v>
      </c>
      <c r="E32" s="20">
        <v>101783</v>
      </c>
      <c r="F32" s="23">
        <f>F30/E30*E32</f>
        <v>115247.41671134057</v>
      </c>
      <c r="G32" s="23">
        <f>D32*1.038</f>
        <v>100368.372</v>
      </c>
      <c r="H32" s="23">
        <v>103678</v>
      </c>
      <c r="I32" s="23">
        <f t="shared" ref="I32:I33" si="9">F32*1.033</f>
        <v>119050.58146281481</v>
      </c>
      <c r="J32" s="23">
        <v>98037</v>
      </c>
      <c r="K32" s="23">
        <v>101278</v>
      </c>
      <c r="L32" s="27">
        <f t="shared" ref="L32:L33" si="10">I32*1.036</f>
        <v>123336.40239547615</v>
      </c>
      <c r="M32" s="23">
        <f t="shared" ref="M32:M33" si="11">J32*1.037</f>
        <v>101664.36899999999</v>
      </c>
      <c r="N32" s="23">
        <f t="shared" ref="N32:N33" si="12">K32*1.035</f>
        <v>104822.73</v>
      </c>
      <c r="O32" s="27">
        <f t="shared" ref="O32:O33" si="13">L32*1.035</f>
        <v>127653.1764793178</v>
      </c>
    </row>
    <row r="33" spans="1:15" s="2" customFormat="1" x14ac:dyDescent="0.25">
      <c r="A33" s="1" t="s">
        <v>29</v>
      </c>
      <c r="B33" s="20">
        <v>2265.1</v>
      </c>
      <c r="C33" s="20">
        <v>2463.6</v>
      </c>
      <c r="D33" s="20">
        <f>D32/E32*E33</f>
        <v>2695.1541809535975</v>
      </c>
      <c r="E33" s="20">
        <v>2837</v>
      </c>
      <c r="F33" s="23">
        <f>F32/E32*E33</f>
        <v>3212.2940099041411</v>
      </c>
      <c r="G33" s="23">
        <v>2252.8000000000002</v>
      </c>
      <c r="H33" s="23">
        <v>2968</v>
      </c>
      <c r="I33" s="23">
        <f t="shared" si="9"/>
        <v>3318.2997122309775</v>
      </c>
      <c r="J33" s="23">
        <f t="shared" ref="J33" si="14">G33*1.038</f>
        <v>2338.4064000000003</v>
      </c>
      <c r="K33" s="23">
        <v>3075.2</v>
      </c>
      <c r="L33" s="27">
        <f t="shared" si="10"/>
        <v>3437.758501871293</v>
      </c>
      <c r="M33" s="23">
        <f t="shared" si="11"/>
        <v>2424.9274368000001</v>
      </c>
      <c r="N33" s="23">
        <f t="shared" si="12"/>
        <v>3182.8319999999994</v>
      </c>
      <c r="O33" s="27">
        <f t="shared" si="13"/>
        <v>3558.0800494367882</v>
      </c>
    </row>
    <row r="34" spans="1:15" s="10" customFormat="1" ht="39" customHeight="1" x14ac:dyDescent="0.25">
      <c r="A34" s="9" t="s">
        <v>31</v>
      </c>
      <c r="B34" s="24">
        <f t="shared" ref="B34:C34" si="15">B19-B28</f>
        <v>-71205.899999999907</v>
      </c>
      <c r="C34" s="24">
        <f t="shared" si="15"/>
        <v>-54665.799999999814</v>
      </c>
      <c r="D34" s="24">
        <f>D19-D28</f>
        <v>-15000</v>
      </c>
      <c r="E34" s="24">
        <f t="shared" ref="E34:O34" si="16">E19-E28</f>
        <v>-15000</v>
      </c>
      <c r="F34" s="24">
        <f t="shared" si="16"/>
        <v>0</v>
      </c>
      <c r="G34" s="24">
        <f t="shared" si="16"/>
        <v>-16000.047999999952</v>
      </c>
      <c r="H34" s="24">
        <f t="shared" si="16"/>
        <v>-16000</v>
      </c>
      <c r="I34" s="24">
        <f t="shared" si="16"/>
        <v>0</v>
      </c>
      <c r="J34" s="24">
        <f t="shared" si="16"/>
        <v>-19000.011795939878</v>
      </c>
      <c r="K34" s="24">
        <f t="shared" si="16"/>
        <v>-19000</v>
      </c>
      <c r="L34" s="24">
        <f t="shared" si="16"/>
        <v>0</v>
      </c>
      <c r="M34" s="24">
        <f t="shared" si="16"/>
        <v>0</v>
      </c>
      <c r="N34" s="24">
        <f t="shared" si="16"/>
        <v>0</v>
      </c>
      <c r="O34" s="24">
        <f t="shared" si="16"/>
        <v>0</v>
      </c>
    </row>
    <row r="35" spans="1:15" s="2" customFormat="1" ht="37.5" x14ac:dyDescent="0.25">
      <c r="A35" s="1" t="s">
        <v>32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47" spans="1:15" x14ac:dyDescent="0.3">
      <c r="A47" s="93" t="s">
        <v>18</v>
      </c>
      <c r="B47" s="72" t="s">
        <v>4</v>
      </c>
      <c r="C47" s="74"/>
      <c r="D47" s="74"/>
      <c r="E47" s="72" t="s">
        <v>5</v>
      </c>
      <c r="F47" s="74"/>
      <c r="G47" s="74"/>
      <c r="H47" s="72" t="s">
        <v>6</v>
      </c>
      <c r="I47" s="74"/>
      <c r="J47" s="74"/>
      <c r="K47" s="72" t="s">
        <v>7</v>
      </c>
      <c r="L47" s="74"/>
      <c r="M47" s="104"/>
      <c r="N47" s="72" t="s">
        <v>38</v>
      </c>
      <c r="O47" s="72"/>
    </row>
    <row r="48" spans="1:15" ht="37.5" x14ac:dyDescent="0.3">
      <c r="A48" s="101"/>
      <c r="B48" s="45" t="s">
        <v>8</v>
      </c>
      <c r="C48" s="62" t="s">
        <v>9</v>
      </c>
      <c r="D48" s="45" t="s">
        <v>10</v>
      </c>
      <c r="E48" s="45" t="s">
        <v>8</v>
      </c>
      <c r="F48" s="45" t="s">
        <v>9</v>
      </c>
      <c r="G48" s="45" t="s">
        <v>10</v>
      </c>
      <c r="H48" s="45" t="s">
        <v>8</v>
      </c>
      <c r="I48" s="45" t="s">
        <v>9</v>
      </c>
      <c r="J48" s="45" t="s">
        <v>10</v>
      </c>
      <c r="K48" s="45" t="s">
        <v>8</v>
      </c>
      <c r="L48" s="45" t="s">
        <v>9</v>
      </c>
      <c r="M48" s="49" t="s">
        <v>10</v>
      </c>
      <c r="N48" s="47" t="s">
        <v>8</v>
      </c>
      <c r="O48" s="47" t="s">
        <v>9</v>
      </c>
    </row>
    <row r="49" spans="1:20" x14ac:dyDescent="0.3">
      <c r="A49" s="88" t="s">
        <v>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100"/>
      <c r="P49" s="38"/>
    </row>
    <row r="50" spans="1:20" s="7" customFormat="1" x14ac:dyDescent="0.3">
      <c r="A50" s="6" t="s">
        <v>21</v>
      </c>
      <c r="B50" s="17">
        <f>B52+B53+B54</f>
        <v>2427354.8459032439</v>
      </c>
      <c r="C50" s="17">
        <f t="shared" ref="C50:O50" si="17">C52+C53+C54</f>
        <v>2454127.2427474996</v>
      </c>
      <c r="D50" s="17">
        <f t="shared" si="17"/>
        <v>2479594.3115208815</v>
      </c>
      <c r="E50" s="17">
        <f t="shared" si="17"/>
        <v>2497395.8630098575</v>
      </c>
      <c r="F50" s="17">
        <f t="shared" si="17"/>
        <v>2522307.8124581669</v>
      </c>
      <c r="G50" s="17">
        <f t="shared" si="17"/>
        <v>2548598.1848010705</v>
      </c>
      <c r="H50" s="17">
        <f t="shared" si="17"/>
        <v>2569681.6937152026</v>
      </c>
      <c r="I50" s="17">
        <f t="shared" si="17"/>
        <v>2592620.0113692866</v>
      </c>
      <c r="J50" s="17">
        <f t="shared" si="17"/>
        <v>2619968.2943995055</v>
      </c>
      <c r="K50" s="17">
        <f t="shared" si="17"/>
        <v>2642912.2709015198</v>
      </c>
      <c r="L50" s="17">
        <f t="shared" si="17"/>
        <v>2663645.6581331035</v>
      </c>
      <c r="M50" s="50">
        <f t="shared" si="17"/>
        <v>2691902.1174202897</v>
      </c>
      <c r="N50" s="17">
        <f t="shared" si="17"/>
        <v>2698251.8871121714</v>
      </c>
      <c r="O50" s="17">
        <f t="shared" si="17"/>
        <v>2714054.2183352299</v>
      </c>
    </row>
    <row r="51" spans="1:20" x14ac:dyDescent="0.3">
      <c r="A51" s="8" t="s">
        <v>22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51"/>
      <c r="N51" s="18"/>
      <c r="O51" s="18"/>
    </row>
    <row r="52" spans="1:20" s="2" customFormat="1" ht="18.75" customHeight="1" x14ac:dyDescent="0.25">
      <c r="A52" s="3" t="s">
        <v>23</v>
      </c>
      <c r="B52" s="14">
        <v>929518.8</v>
      </c>
      <c r="C52" s="14">
        <v>930449.2</v>
      </c>
      <c r="D52" s="14">
        <v>932310.1</v>
      </c>
      <c r="E52" s="14">
        <v>951659.2</v>
      </c>
      <c r="F52" s="14">
        <v>952611.8</v>
      </c>
      <c r="G52" s="14">
        <v>954517</v>
      </c>
      <c r="H52" s="14">
        <v>974414.3</v>
      </c>
      <c r="I52" s="14">
        <v>975389.6</v>
      </c>
      <c r="J52" s="14">
        <v>977340.4</v>
      </c>
      <c r="K52" s="14">
        <v>997801.5</v>
      </c>
      <c r="L52" s="14">
        <v>998800.3</v>
      </c>
      <c r="M52" s="52">
        <v>1000797.9</v>
      </c>
      <c r="N52" s="14">
        <v>1001203.2</v>
      </c>
      <c r="O52" s="14">
        <v>1001203.2</v>
      </c>
      <c r="P52" s="4"/>
      <c r="Q52" s="30"/>
      <c r="R52" s="31"/>
      <c r="S52" s="30"/>
      <c r="T52" s="30"/>
    </row>
    <row r="53" spans="1:20" s="2" customFormat="1" ht="37.5" x14ac:dyDescent="0.25">
      <c r="A53" s="3" t="s">
        <v>24</v>
      </c>
      <c r="B53" s="14">
        <v>131212.70000000001</v>
      </c>
      <c r="C53" s="14">
        <v>131272.9</v>
      </c>
      <c r="D53" s="14">
        <v>131272.9</v>
      </c>
      <c r="E53" s="14">
        <v>131281.5</v>
      </c>
      <c r="F53" s="14">
        <v>131341.5</v>
      </c>
      <c r="G53" s="14">
        <v>131341.5</v>
      </c>
      <c r="H53" s="14">
        <v>131306.29999999999</v>
      </c>
      <c r="I53" s="14">
        <v>131410.20000000001</v>
      </c>
      <c r="J53" s="14">
        <v>131617.79999999999</v>
      </c>
      <c r="K53" s="14">
        <v>131375</v>
      </c>
      <c r="L53" s="14">
        <v>131478.9</v>
      </c>
      <c r="M53" s="52">
        <v>131741.79999999999</v>
      </c>
      <c r="N53" s="14">
        <v>131845.9</v>
      </c>
      <c r="O53" s="14">
        <v>131950.20000000001</v>
      </c>
      <c r="P53" s="4"/>
      <c r="Q53" s="30"/>
      <c r="R53" s="31"/>
      <c r="S53" s="30"/>
      <c r="T53" s="30"/>
    </row>
    <row r="54" spans="1:20" s="2" customFormat="1" ht="37.5" x14ac:dyDescent="0.25">
      <c r="A54" s="1" t="s">
        <v>25</v>
      </c>
      <c r="B54" s="19">
        <f>M23*1.036</f>
        <v>1366623.3459032441</v>
      </c>
      <c r="C54" s="19">
        <f>N23*1.035</f>
        <v>1392405.1427474997</v>
      </c>
      <c r="D54" s="22">
        <f>O23*1.034</f>
        <v>1416011.3115208815</v>
      </c>
      <c r="E54" s="19">
        <f t="shared" ref="E54:E58" si="18">B54*1.035</f>
        <v>1414455.1630098575</v>
      </c>
      <c r="F54" s="19">
        <f t="shared" ref="F54:F58" si="19">C54*1.033</f>
        <v>1438354.512458167</v>
      </c>
      <c r="G54" s="22">
        <f t="shared" ref="G54:G58" si="20">D54*1.033</f>
        <v>1462739.6848010705</v>
      </c>
      <c r="H54" s="22">
        <f>E54*1.035</f>
        <v>1463961.0937152025</v>
      </c>
      <c r="I54" s="22">
        <f t="shared" ref="I54:I58" si="21">F54*1.033</f>
        <v>1485820.2113692865</v>
      </c>
      <c r="J54" s="22">
        <f t="shared" ref="J54:J58" si="22">G54*1.033</f>
        <v>1511010.0943995058</v>
      </c>
      <c r="K54" s="22">
        <f t="shared" ref="K54:K58" si="23">H54*1.034</f>
        <v>1513735.7709015196</v>
      </c>
      <c r="L54" s="22">
        <f t="shared" ref="L54:L58" si="24">I54*1.032</f>
        <v>1533366.4581331038</v>
      </c>
      <c r="M54" s="53">
        <f t="shared" ref="M54:M58" si="25">J54*1.032</f>
        <v>1559362.4174202899</v>
      </c>
      <c r="N54" s="23">
        <f>K54*1.034</f>
        <v>1565202.7871121713</v>
      </c>
      <c r="O54" s="27">
        <f>L54*1.031</f>
        <v>1580900.81833523</v>
      </c>
    </row>
    <row r="55" spans="1:20" s="2" customFormat="1" x14ac:dyDescent="0.25">
      <c r="A55" s="1" t="s">
        <v>26</v>
      </c>
      <c r="B55" s="20"/>
      <c r="C55" s="20"/>
      <c r="D55" s="23"/>
      <c r="E55" s="20"/>
      <c r="F55" s="20"/>
      <c r="G55" s="23"/>
      <c r="H55" s="23"/>
      <c r="I55" s="23"/>
      <c r="J55" s="23"/>
      <c r="K55" s="23"/>
      <c r="L55" s="23"/>
      <c r="M55" s="53"/>
      <c r="N55" s="23"/>
      <c r="O55" s="27"/>
    </row>
    <row r="56" spans="1:20" s="2" customFormat="1" x14ac:dyDescent="0.25">
      <c r="A56" s="1" t="s">
        <v>27</v>
      </c>
      <c r="B56" s="20">
        <f>M25*1.036</f>
        <v>46546.410077391403</v>
      </c>
      <c r="C56" s="20">
        <f>N25*1.035</f>
        <v>47424.523342499997</v>
      </c>
      <c r="D56" s="23">
        <f>O25*1.034</f>
        <v>48576.16773122162</v>
      </c>
      <c r="E56" s="20">
        <f t="shared" si="18"/>
        <v>48175.534430100102</v>
      </c>
      <c r="F56" s="20">
        <f t="shared" si="19"/>
        <v>48989.53261280249</v>
      </c>
      <c r="G56" s="23">
        <f t="shared" si="20"/>
        <v>50179.18126635193</v>
      </c>
      <c r="H56" s="23">
        <f t="shared" ref="H56:H58" si="26">E56*1.035</f>
        <v>49861.678135153605</v>
      </c>
      <c r="I56" s="23">
        <f t="shared" si="21"/>
        <v>50606.187189024968</v>
      </c>
      <c r="J56" s="23">
        <f t="shared" si="22"/>
        <v>51835.09424814154</v>
      </c>
      <c r="K56" s="23">
        <f t="shared" si="23"/>
        <v>51556.975191748832</v>
      </c>
      <c r="L56" s="23">
        <f t="shared" si="24"/>
        <v>52225.585179073765</v>
      </c>
      <c r="M56" s="53">
        <f t="shared" si="25"/>
        <v>53493.81726408207</v>
      </c>
      <c r="N56" s="23">
        <f t="shared" ref="N56:N58" si="27">K56*1.034</f>
        <v>53309.912348268292</v>
      </c>
      <c r="O56" s="27">
        <f t="shared" ref="O56:O58" si="28">L56*1.031</f>
        <v>53844.578319625049</v>
      </c>
    </row>
    <row r="57" spans="1:20" s="2" customFormat="1" x14ac:dyDescent="0.25">
      <c r="A57" s="1" t="s">
        <v>28</v>
      </c>
      <c r="B57" s="20">
        <f>M26*1.036</f>
        <v>255817.84807902249</v>
      </c>
      <c r="C57" s="20">
        <f>N26*1.035</f>
        <v>263141.17224749998</v>
      </c>
      <c r="D57" s="23">
        <f>O26*1.034</f>
        <v>273199.24670841824</v>
      </c>
      <c r="E57" s="20">
        <f t="shared" si="18"/>
        <v>264771.47276178823</v>
      </c>
      <c r="F57" s="20">
        <f t="shared" si="19"/>
        <v>271824.83093166747</v>
      </c>
      <c r="G57" s="23">
        <f t="shared" si="20"/>
        <v>282214.82184979605</v>
      </c>
      <c r="H57" s="23">
        <f t="shared" si="26"/>
        <v>274038.47430845082</v>
      </c>
      <c r="I57" s="23">
        <f t="shared" si="21"/>
        <v>280795.05035241245</v>
      </c>
      <c r="J57" s="23">
        <f t="shared" si="22"/>
        <v>291527.91097083932</v>
      </c>
      <c r="K57" s="23">
        <f t="shared" si="23"/>
        <v>283355.78243493818</v>
      </c>
      <c r="L57" s="23">
        <f t="shared" si="24"/>
        <v>289780.49196368968</v>
      </c>
      <c r="M57" s="53">
        <f t="shared" si="25"/>
        <v>300856.80412190617</v>
      </c>
      <c r="N57" s="23">
        <f t="shared" si="27"/>
        <v>292989.87903772609</v>
      </c>
      <c r="O57" s="27">
        <f t="shared" si="28"/>
        <v>298763.68721456401</v>
      </c>
    </row>
    <row r="58" spans="1:20" s="2" customFormat="1" x14ac:dyDescent="0.25">
      <c r="A58" s="1" t="s">
        <v>29</v>
      </c>
      <c r="B58" s="20">
        <f>M27*1.036</f>
        <v>1012690.5265209858</v>
      </c>
      <c r="C58" s="20">
        <f>N27*1.035</f>
        <v>1029481.2899549998</v>
      </c>
      <c r="D58" s="23">
        <f>O27*1.034</f>
        <v>1040195.4883417564</v>
      </c>
      <c r="E58" s="20">
        <f t="shared" si="18"/>
        <v>1048134.6949492202</v>
      </c>
      <c r="F58" s="20">
        <f t="shared" si="19"/>
        <v>1063454.1725235148</v>
      </c>
      <c r="G58" s="23">
        <f t="shared" si="20"/>
        <v>1074521.9394570342</v>
      </c>
      <c r="H58" s="23">
        <f t="shared" si="26"/>
        <v>1084819.4092724428</v>
      </c>
      <c r="I58" s="23">
        <f t="shared" si="21"/>
        <v>1098548.1602167906</v>
      </c>
      <c r="J58" s="23">
        <f t="shared" si="22"/>
        <v>1109981.1634591164</v>
      </c>
      <c r="K58" s="23">
        <f t="shared" si="23"/>
        <v>1121703.2691877058</v>
      </c>
      <c r="L58" s="23">
        <f t="shared" si="24"/>
        <v>1133701.701343728</v>
      </c>
      <c r="M58" s="53">
        <f t="shared" si="25"/>
        <v>1145500.5606898081</v>
      </c>
      <c r="N58" s="23">
        <f t="shared" si="27"/>
        <v>1159841.1803400877</v>
      </c>
      <c r="O58" s="27">
        <f t="shared" si="28"/>
        <v>1168846.4540853836</v>
      </c>
    </row>
    <row r="59" spans="1:20" s="10" customFormat="1" ht="19.5" x14ac:dyDescent="0.3">
      <c r="A59" s="9" t="s">
        <v>30</v>
      </c>
      <c r="B59" s="17">
        <f>B50</f>
        <v>2427354.8459032439</v>
      </c>
      <c r="C59" s="17">
        <f t="shared" ref="C59:M59" si="29">C50</f>
        <v>2454127.2427474996</v>
      </c>
      <c r="D59" s="17">
        <f>D50</f>
        <v>2479594.3115208815</v>
      </c>
      <c r="E59" s="17">
        <f>E50</f>
        <v>2497395.8630098575</v>
      </c>
      <c r="F59" s="17">
        <f t="shared" si="29"/>
        <v>2522307.8124581669</v>
      </c>
      <c r="G59" s="17">
        <f t="shared" si="29"/>
        <v>2548598.1848010705</v>
      </c>
      <c r="H59" s="17">
        <f t="shared" si="29"/>
        <v>2569681.6937152026</v>
      </c>
      <c r="I59" s="17">
        <f t="shared" si="29"/>
        <v>2592620.0113692866</v>
      </c>
      <c r="J59" s="17">
        <f t="shared" si="29"/>
        <v>2619968.2943995055</v>
      </c>
      <c r="K59" s="17">
        <f t="shared" si="29"/>
        <v>2642912.2709015198</v>
      </c>
      <c r="L59" s="17">
        <f t="shared" si="29"/>
        <v>2663645.6581331035</v>
      </c>
      <c r="M59" s="50">
        <f t="shared" si="29"/>
        <v>2691902.1174202897</v>
      </c>
      <c r="N59" s="17">
        <f>N50</f>
        <v>2698251.8871121714</v>
      </c>
      <c r="O59" s="17">
        <f>O50</f>
        <v>2714054.2183352299</v>
      </c>
    </row>
    <row r="60" spans="1:20" s="2" customFormat="1" x14ac:dyDescent="0.3">
      <c r="A60" s="8" t="s">
        <v>22</v>
      </c>
      <c r="B60" s="20"/>
      <c r="C60" s="20"/>
      <c r="D60" s="23"/>
      <c r="E60" s="20"/>
      <c r="F60" s="20"/>
      <c r="G60" s="23"/>
      <c r="H60" s="23"/>
      <c r="I60" s="23"/>
      <c r="J60" s="23"/>
      <c r="K60" s="23"/>
      <c r="L60" s="23"/>
      <c r="M60" s="53"/>
      <c r="N60" s="23"/>
      <c r="O60" s="27"/>
    </row>
    <row r="61" spans="1:20" s="2" customFormat="1" ht="37.5" x14ac:dyDescent="0.25">
      <c r="A61" s="1" t="s">
        <v>25</v>
      </c>
      <c r="B61" s="20">
        <f>M30*1.036</f>
        <v>123885.9499808</v>
      </c>
      <c r="C61" s="20">
        <f>N30*1.035</f>
        <v>129716.99194499997</v>
      </c>
      <c r="D61" s="23">
        <f>O30*1.034</f>
        <v>154895.55726733341</v>
      </c>
      <c r="E61" s="20">
        <f>B61*1.035</f>
        <v>128221.95823012799</v>
      </c>
      <c r="F61" s="20">
        <f>C61*1.033</f>
        <v>133997.65267918495</v>
      </c>
      <c r="G61" s="23">
        <f>D61*1.033</f>
        <v>160007.1106571554</v>
      </c>
      <c r="H61" s="23">
        <f>E61*1.035</f>
        <v>132709.72676818245</v>
      </c>
      <c r="I61" s="23">
        <f>F61*1.033</f>
        <v>138419.57521759803</v>
      </c>
      <c r="J61" s="23">
        <f>G61*1.033</f>
        <v>165287.34530884153</v>
      </c>
      <c r="K61" s="23">
        <f>H61*1.034</f>
        <v>137221.85747830066</v>
      </c>
      <c r="L61" s="23">
        <f>I61*1.032</f>
        <v>142849.00162456118</v>
      </c>
      <c r="M61" s="53">
        <f>J61*1.032</f>
        <v>170576.54035872445</v>
      </c>
      <c r="N61" s="23">
        <f>K61*1.034</f>
        <v>141887.4006325629</v>
      </c>
      <c r="O61" s="27">
        <f>L61*1.031</f>
        <v>147277.32067492255</v>
      </c>
    </row>
    <row r="62" spans="1:20" s="2" customFormat="1" x14ac:dyDescent="0.25">
      <c r="A62" s="1" t="s">
        <v>26</v>
      </c>
      <c r="B62" s="20"/>
      <c r="C62" s="20"/>
      <c r="D62" s="23"/>
      <c r="E62" s="20"/>
      <c r="F62" s="20"/>
      <c r="G62" s="23"/>
      <c r="H62" s="23"/>
      <c r="I62" s="23"/>
      <c r="J62" s="23"/>
      <c r="K62" s="23"/>
      <c r="L62" s="23"/>
      <c r="M62" s="53"/>
      <c r="N62" s="23"/>
      <c r="O62" s="27"/>
    </row>
    <row r="63" spans="1:20" s="2" customFormat="1" x14ac:dyDescent="0.25">
      <c r="A63" s="1" t="s">
        <v>27</v>
      </c>
      <c r="B63" s="20">
        <f>M32*1.036</f>
        <v>105324.286284</v>
      </c>
      <c r="C63" s="20">
        <f>N32*1.035</f>
        <v>108491.52554999999</v>
      </c>
      <c r="D63" s="23">
        <f>O32*1.034</f>
        <v>131993.38447961461</v>
      </c>
      <c r="E63" s="20">
        <f t="shared" ref="E63:E64" si="30">B63*1.035</f>
        <v>109010.63630393999</v>
      </c>
      <c r="F63" s="20">
        <f t="shared" ref="F63:F64" si="31">C63*1.033</f>
        <v>112071.74589314999</v>
      </c>
      <c r="G63" s="23">
        <f t="shared" ref="G63:G64" si="32">D63*1.033</f>
        <v>136349.16616744187</v>
      </c>
      <c r="H63" s="23">
        <f t="shared" ref="H63:H64" si="33">E63*1.035</f>
        <v>112826.00857457788</v>
      </c>
      <c r="I63" s="23">
        <f t="shared" ref="I63:I64" si="34">F63*1.033</f>
        <v>115770.11350762393</v>
      </c>
      <c r="J63" s="23">
        <f t="shared" ref="J63:J64" si="35">G63*1.033</f>
        <v>140848.68865096744</v>
      </c>
      <c r="K63" s="23">
        <f t="shared" ref="K63:K64" si="36">H63*1.034</f>
        <v>116662.09286611353</v>
      </c>
      <c r="L63" s="23">
        <f t="shared" ref="L63:L64" si="37">I63*1.032</f>
        <v>119474.7571398679</v>
      </c>
      <c r="M63" s="53">
        <f t="shared" ref="M63:M64" si="38">J63*1.032</f>
        <v>145355.84668779839</v>
      </c>
      <c r="N63" s="23">
        <f t="shared" ref="N63:N64" si="39">K63*1.034</f>
        <v>120628.60402356139</v>
      </c>
      <c r="O63" s="27">
        <f t="shared" ref="O63:O64" si="40">L63*1.031</f>
        <v>123178.4746112038</v>
      </c>
    </row>
    <row r="64" spans="1:20" s="2" customFormat="1" x14ac:dyDescent="0.25">
      <c r="A64" s="1" t="s">
        <v>29</v>
      </c>
      <c r="B64" s="20">
        <f>M33*1.036</f>
        <v>2512.2248245248002</v>
      </c>
      <c r="C64" s="20">
        <f>N33*1.035</f>
        <v>3294.231119999999</v>
      </c>
      <c r="D64" s="23">
        <f>O33*1.034</f>
        <v>3679.0547711176391</v>
      </c>
      <c r="E64" s="20">
        <f t="shared" si="30"/>
        <v>2600.1526933831678</v>
      </c>
      <c r="F64" s="20">
        <f t="shared" si="31"/>
        <v>3402.9407469599987</v>
      </c>
      <c r="G64" s="23">
        <f t="shared" si="32"/>
        <v>3800.463578564521</v>
      </c>
      <c r="H64" s="23">
        <f t="shared" si="33"/>
        <v>2691.1580376515785</v>
      </c>
      <c r="I64" s="23">
        <f t="shared" si="34"/>
        <v>3515.2377916096784</v>
      </c>
      <c r="J64" s="23">
        <f t="shared" si="35"/>
        <v>3925.8788766571497</v>
      </c>
      <c r="K64" s="23">
        <f t="shared" si="36"/>
        <v>2782.6574109317321</v>
      </c>
      <c r="L64" s="23">
        <f t="shared" si="37"/>
        <v>3627.7254009411881</v>
      </c>
      <c r="M64" s="53">
        <f t="shared" si="38"/>
        <v>4051.5070007101785</v>
      </c>
      <c r="N64" s="23">
        <f t="shared" si="39"/>
        <v>2877.267762903411</v>
      </c>
      <c r="O64" s="27">
        <f t="shared" si="40"/>
        <v>3740.1848883703647</v>
      </c>
    </row>
    <row r="65" spans="1:20" s="10" customFormat="1" ht="36.75" customHeight="1" x14ac:dyDescent="0.25">
      <c r="A65" s="9" t="s">
        <v>31</v>
      </c>
      <c r="B65" s="24">
        <f>B50-B59</f>
        <v>0</v>
      </c>
      <c r="C65" s="24">
        <f t="shared" ref="C65:M65" si="41">C50-C59</f>
        <v>0</v>
      </c>
      <c r="D65" s="24">
        <f t="shared" si="41"/>
        <v>0</v>
      </c>
      <c r="E65" s="24">
        <f t="shared" si="41"/>
        <v>0</v>
      </c>
      <c r="F65" s="24">
        <f t="shared" si="41"/>
        <v>0</v>
      </c>
      <c r="G65" s="24">
        <f t="shared" si="41"/>
        <v>0</v>
      </c>
      <c r="H65" s="24">
        <f t="shared" si="41"/>
        <v>0</v>
      </c>
      <c r="I65" s="24">
        <f t="shared" si="41"/>
        <v>0</v>
      </c>
      <c r="J65" s="24">
        <f t="shared" si="41"/>
        <v>0</v>
      </c>
      <c r="K65" s="24">
        <f t="shared" si="41"/>
        <v>0</v>
      </c>
      <c r="L65" s="24">
        <f t="shared" si="41"/>
        <v>0</v>
      </c>
      <c r="M65" s="54">
        <f t="shared" si="41"/>
        <v>0</v>
      </c>
      <c r="N65" s="54">
        <f t="shared" ref="N65:O65" si="42">N50-N59</f>
        <v>0</v>
      </c>
      <c r="O65" s="64">
        <f t="shared" si="42"/>
        <v>0</v>
      </c>
    </row>
    <row r="66" spans="1:20" s="2" customFormat="1" ht="37.5" x14ac:dyDescent="0.25">
      <c r="A66" s="1" t="s">
        <v>32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55">
        <v>0</v>
      </c>
      <c r="N66" s="55">
        <v>0</v>
      </c>
      <c r="O66" s="36">
        <v>0</v>
      </c>
    </row>
    <row r="67" spans="1:20" ht="9.75" customHeight="1" x14ac:dyDescent="0.3"/>
    <row r="68" spans="1:20" x14ac:dyDescent="0.3">
      <c r="A68" s="93" t="s">
        <v>18</v>
      </c>
      <c r="B68" s="47" t="s">
        <v>38</v>
      </c>
      <c r="C68" s="72" t="s">
        <v>39</v>
      </c>
      <c r="D68" s="73"/>
      <c r="E68" s="73"/>
      <c r="F68" s="72" t="s">
        <v>40</v>
      </c>
      <c r="G68" s="73"/>
      <c r="H68" s="73"/>
      <c r="I68" s="72" t="s">
        <v>41</v>
      </c>
      <c r="J68" s="73"/>
      <c r="K68" s="73"/>
      <c r="L68" s="72" t="s">
        <v>42</v>
      </c>
      <c r="M68" s="73"/>
      <c r="N68" s="73"/>
      <c r="O68" s="56" t="s">
        <v>43</v>
      </c>
    </row>
    <row r="69" spans="1:20" ht="37.5" x14ac:dyDescent="0.3">
      <c r="A69" s="94"/>
      <c r="B69" s="47" t="s">
        <v>10</v>
      </c>
      <c r="C69" s="62" t="s">
        <v>8</v>
      </c>
      <c r="D69" s="47" t="s">
        <v>9</v>
      </c>
      <c r="E69" s="47" t="s">
        <v>10</v>
      </c>
      <c r="F69" s="47" t="s">
        <v>8</v>
      </c>
      <c r="G69" s="47" t="s">
        <v>9</v>
      </c>
      <c r="H69" s="47" t="s">
        <v>10</v>
      </c>
      <c r="I69" s="47" t="s">
        <v>8</v>
      </c>
      <c r="J69" s="47" t="s">
        <v>9</v>
      </c>
      <c r="K69" s="49" t="s">
        <v>10</v>
      </c>
      <c r="L69" s="47" t="s">
        <v>8</v>
      </c>
      <c r="M69" s="47" t="s">
        <v>9</v>
      </c>
      <c r="N69" s="49" t="s">
        <v>10</v>
      </c>
      <c r="O69" s="47" t="s">
        <v>8</v>
      </c>
    </row>
    <row r="70" spans="1:20" x14ac:dyDescent="0.3">
      <c r="A70" s="88" t="s">
        <v>19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9"/>
      <c r="P70" s="38"/>
    </row>
    <row r="71" spans="1:20" s="7" customFormat="1" x14ac:dyDescent="0.3">
      <c r="A71" s="6" t="s">
        <v>21</v>
      </c>
      <c r="B71" s="17">
        <f>B73+B74+B75</f>
        <v>2742367.2523603188</v>
      </c>
      <c r="C71" s="17">
        <f t="shared" ref="C71:O71" si="43">C73+C74+C75</f>
        <v>2750519.7762997607</v>
      </c>
      <c r="D71" s="17">
        <f t="shared" si="43"/>
        <v>2765432.843703622</v>
      </c>
      <c r="E71" s="17">
        <f t="shared" si="43"/>
        <v>2794579.8345834883</v>
      </c>
      <c r="F71" s="17">
        <f t="shared" si="43"/>
        <v>2806199.2224176526</v>
      </c>
      <c r="G71" s="17">
        <f t="shared" si="43"/>
        <v>2815075.8972710269</v>
      </c>
      <c r="H71" s="17">
        <f t="shared" si="43"/>
        <v>2845027.3361864095</v>
      </c>
      <c r="I71" s="17">
        <f t="shared" si="43"/>
        <v>2860305.7309125997</v>
      </c>
      <c r="J71" s="17">
        <f t="shared" si="43"/>
        <v>2866094.7040918865</v>
      </c>
      <c r="K71" s="17">
        <f t="shared" si="43"/>
        <v>2896874.030135815</v>
      </c>
      <c r="L71" s="17">
        <f t="shared" si="43"/>
        <v>2914300.4378399784</v>
      </c>
      <c r="M71" s="50">
        <f t="shared" si="43"/>
        <v>2918529.0160105508</v>
      </c>
      <c r="N71" s="17">
        <f t="shared" si="43"/>
        <v>2950160.1422097539</v>
      </c>
      <c r="O71" s="17">
        <f t="shared" si="43"/>
        <v>2968076.6031373376</v>
      </c>
    </row>
    <row r="72" spans="1:20" x14ac:dyDescent="0.3">
      <c r="A72" s="8" t="s">
        <v>22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51"/>
      <c r="N72" s="18"/>
      <c r="O72" s="18"/>
    </row>
    <row r="73" spans="1:20" s="2" customFormat="1" ht="21" customHeight="1" x14ac:dyDescent="0.25">
      <c r="A73" s="3" t="s">
        <v>23</v>
      </c>
      <c r="B73" s="14">
        <v>1002516.5</v>
      </c>
      <c r="C73" s="14">
        <v>1003016.7</v>
      </c>
      <c r="D73" s="14">
        <v>1003205.7</v>
      </c>
      <c r="E73" s="14">
        <v>1004521.5</v>
      </c>
      <c r="F73" s="14">
        <v>1005022.7</v>
      </c>
      <c r="G73" s="14">
        <v>1005212.1</v>
      </c>
      <c r="H73" s="14">
        <v>1006530.5</v>
      </c>
      <c r="I73" s="14">
        <v>1007032.8</v>
      </c>
      <c r="J73" s="14">
        <v>1007222.5</v>
      </c>
      <c r="K73" s="14">
        <v>1008543.6</v>
      </c>
      <c r="L73" s="14">
        <v>1009046.8</v>
      </c>
      <c r="M73" s="52">
        <v>1009236.9</v>
      </c>
      <c r="N73" s="14">
        <v>1010560.7</v>
      </c>
      <c r="O73" s="14">
        <v>1011064.9</v>
      </c>
      <c r="P73" s="4"/>
      <c r="Q73" s="30"/>
      <c r="R73" s="31"/>
      <c r="S73" s="30"/>
      <c r="T73" s="30"/>
    </row>
    <row r="74" spans="1:20" s="2" customFormat="1" ht="37.5" x14ac:dyDescent="0.25">
      <c r="A74" s="3" t="s">
        <v>24</v>
      </c>
      <c r="B74" s="14">
        <v>132148.1</v>
      </c>
      <c r="C74" s="14">
        <v>132213.79999999999</v>
      </c>
      <c r="D74" s="14">
        <v>132318.39999999999</v>
      </c>
      <c r="E74" s="14">
        <v>132516.9</v>
      </c>
      <c r="F74" s="14">
        <v>132582.70000000001</v>
      </c>
      <c r="G74" s="14">
        <v>132687.70000000001</v>
      </c>
      <c r="H74" s="14">
        <v>132886.70000000001</v>
      </c>
      <c r="I74" s="14">
        <v>132952.70000000001</v>
      </c>
      <c r="J74" s="14">
        <v>133058</v>
      </c>
      <c r="K74" s="14">
        <v>133257.60000000001</v>
      </c>
      <c r="L74" s="14">
        <v>133323.79999999999</v>
      </c>
      <c r="M74" s="52">
        <v>133429.29999999999</v>
      </c>
      <c r="N74" s="14">
        <v>133629.5</v>
      </c>
      <c r="O74" s="14">
        <v>133695.9</v>
      </c>
      <c r="P74" s="4"/>
      <c r="Q74" s="30"/>
      <c r="R74" s="31"/>
      <c r="S74" s="30"/>
      <c r="T74" s="30"/>
    </row>
    <row r="75" spans="1:20" s="2" customFormat="1" ht="37.5" x14ac:dyDescent="0.25">
      <c r="A75" s="1" t="s">
        <v>25</v>
      </c>
      <c r="B75" s="19">
        <f>M54*1.031</f>
        <v>1607702.6523603187</v>
      </c>
      <c r="C75" s="19">
        <f>N54*1.032</f>
        <v>1615289.2762997609</v>
      </c>
      <c r="D75" s="22">
        <f>O54*1.031</f>
        <v>1629908.7437036219</v>
      </c>
      <c r="E75" s="19">
        <f>B75*1.031</f>
        <v>1657541.4345834884</v>
      </c>
      <c r="F75" s="19">
        <f>C75*1.033</f>
        <v>1668593.8224176529</v>
      </c>
      <c r="G75" s="22">
        <f>D75*1.029</f>
        <v>1677176.0972710268</v>
      </c>
      <c r="H75" s="22">
        <f>E75*1.029</f>
        <v>1705610.1361864095</v>
      </c>
      <c r="I75" s="22">
        <f>F75*1.031</f>
        <v>1720320.2309125999</v>
      </c>
      <c r="J75" s="22">
        <f>G75*1.029</f>
        <v>1725814.2040918865</v>
      </c>
      <c r="K75" s="22">
        <f>H75*1.029</f>
        <v>1755072.8301358153</v>
      </c>
      <c r="L75" s="22">
        <f>I75*1.03</f>
        <v>1771929.837839978</v>
      </c>
      <c r="M75" s="53">
        <f>J75*1.029</f>
        <v>1775862.8160105511</v>
      </c>
      <c r="N75" s="23">
        <f>K75*1.029</f>
        <v>1805969.9422097539</v>
      </c>
      <c r="O75" s="27">
        <f>L75*1.029</f>
        <v>1823315.8031373373</v>
      </c>
    </row>
    <row r="76" spans="1:20" s="2" customFormat="1" x14ac:dyDescent="0.25">
      <c r="A76" s="1" t="s">
        <v>26</v>
      </c>
      <c r="B76" s="20"/>
      <c r="C76" s="20"/>
      <c r="D76" s="23"/>
      <c r="E76" s="20"/>
      <c r="F76" s="20"/>
      <c r="G76" s="23"/>
      <c r="H76" s="23"/>
      <c r="I76" s="23"/>
      <c r="J76" s="23"/>
      <c r="K76" s="23"/>
      <c r="L76" s="23"/>
      <c r="M76" s="53"/>
      <c r="N76" s="23"/>
      <c r="O76" s="27"/>
    </row>
    <row r="77" spans="1:20" s="2" customFormat="1" x14ac:dyDescent="0.25">
      <c r="A77" s="1" t="s">
        <v>27</v>
      </c>
      <c r="B77" s="20">
        <f t="shared" ref="B77:B79" si="44">L56*1.031</f>
        <v>53844.578319625049</v>
      </c>
      <c r="C77" s="20">
        <f t="shared" ref="C77:C79" si="45">M56*1.032</f>
        <v>55205.619416532696</v>
      </c>
      <c r="D77" s="23">
        <f t="shared" ref="D77:D79" si="46">N56*1.031</f>
        <v>54962.519631064606</v>
      </c>
      <c r="E77" s="20">
        <f t="shared" ref="E77:E79" si="47">B77*1.031</f>
        <v>55513.760247533421</v>
      </c>
      <c r="F77" s="20">
        <f t="shared" ref="F77:F79" si="48">C77*1.033</f>
        <v>57027.40485727827</v>
      </c>
      <c r="G77" s="23">
        <f t="shared" ref="G77:G79" si="49">D77*1.029</f>
        <v>56556.432700365476</v>
      </c>
      <c r="H77" s="23">
        <f t="shared" ref="H77:H79" si="50">E77*1.029</f>
        <v>57123.659294711884</v>
      </c>
      <c r="I77" s="23">
        <f t="shared" ref="I77:I79" si="51">F77*1.031</f>
        <v>58795.254407853892</v>
      </c>
      <c r="J77" s="23">
        <f t="shared" ref="J77:J79" si="52">G77*1.029</f>
        <v>58196.569248676067</v>
      </c>
      <c r="K77" s="23">
        <f t="shared" ref="K77:K79" si="53">H77*1.029</f>
        <v>58780.245414258527</v>
      </c>
      <c r="L77" s="23">
        <f t="shared" ref="L77:L79" si="54">I77*1.03</f>
        <v>60559.112040089509</v>
      </c>
      <c r="M77" s="53">
        <f t="shared" ref="M77:M79" si="55">J77*1.029</f>
        <v>59884.269756887668</v>
      </c>
      <c r="N77" s="23">
        <f t="shared" ref="N77:N79" si="56">K77*1.029</f>
        <v>60484.87253127202</v>
      </c>
      <c r="O77" s="27">
        <f t="shared" ref="O77:O79" si="57">L77*1.029</f>
        <v>62315.326289252102</v>
      </c>
    </row>
    <row r="78" spans="1:20" s="2" customFormat="1" x14ac:dyDescent="0.25">
      <c r="A78" s="1" t="s">
        <v>28</v>
      </c>
      <c r="B78" s="20">
        <f t="shared" si="44"/>
        <v>298763.68721456401</v>
      </c>
      <c r="C78" s="20">
        <f t="shared" si="45"/>
        <v>310484.22185380716</v>
      </c>
      <c r="D78" s="23">
        <f t="shared" si="46"/>
        <v>302072.56528789556</v>
      </c>
      <c r="E78" s="20">
        <f t="shared" si="47"/>
        <v>308025.36151821545</v>
      </c>
      <c r="F78" s="20">
        <f t="shared" si="48"/>
        <v>320730.20117498277</v>
      </c>
      <c r="G78" s="23">
        <f t="shared" si="49"/>
        <v>310832.66968124453</v>
      </c>
      <c r="H78" s="23">
        <f t="shared" si="50"/>
        <v>316958.09700224368</v>
      </c>
      <c r="I78" s="23">
        <f t="shared" si="51"/>
        <v>330672.83741140721</v>
      </c>
      <c r="J78" s="23">
        <f t="shared" si="52"/>
        <v>319846.81710200058</v>
      </c>
      <c r="K78" s="23">
        <f t="shared" si="53"/>
        <v>326149.8818153087</v>
      </c>
      <c r="L78" s="23">
        <f t="shared" si="54"/>
        <v>340593.0225337494</v>
      </c>
      <c r="M78" s="53">
        <f t="shared" si="55"/>
        <v>329122.37479795859</v>
      </c>
      <c r="N78" s="23">
        <f t="shared" si="56"/>
        <v>335608.22838795261</v>
      </c>
      <c r="O78" s="27">
        <f t="shared" si="57"/>
        <v>350470.22018722811</v>
      </c>
    </row>
    <row r="79" spans="1:20" s="2" customFormat="1" x14ac:dyDescent="0.25">
      <c r="A79" s="1" t="s">
        <v>29</v>
      </c>
      <c r="B79" s="20">
        <f t="shared" si="44"/>
        <v>1168846.4540853836</v>
      </c>
      <c r="C79" s="20">
        <f t="shared" si="45"/>
        <v>1182156.5786318821</v>
      </c>
      <c r="D79" s="23">
        <f t="shared" si="46"/>
        <v>1195796.2569306304</v>
      </c>
      <c r="E79" s="20">
        <f t="shared" si="47"/>
        <v>1205080.6941620305</v>
      </c>
      <c r="F79" s="20">
        <f t="shared" si="48"/>
        <v>1221167.7457267342</v>
      </c>
      <c r="G79" s="23">
        <f t="shared" si="49"/>
        <v>1230474.3483816185</v>
      </c>
      <c r="H79" s="23">
        <f t="shared" si="50"/>
        <v>1240028.0342927293</v>
      </c>
      <c r="I79" s="23">
        <f t="shared" si="51"/>
        <v>1259023.9458442628</v>
      </c>
      <c r="J79" s="23">
        <f t="shared" si="52"/>
        <v>1266158.1044846852</v>
      </c>
      <c r="K79" s="23">
        <f t="shared" si="53"/>
        <v>1275988.8472872183</v>
      </c>
      <c r="L79" s="23">
        <f t="shared" si="54"/>
        <v>1296794.6642195908</v>
      </c>
      <c r="M79" s="53">
        <f t="shared" si="55"/>
        <v>1302876.6895147411</v>
      </c>
      <c r="N79" s="23">
        <f t="shared" si="56"/>
        <v>1312992.5238585474</v>
      </c>
      <c r="O79" s="27">
        <f t="shared" si="57"/>
        <v>1334401.7094819588</v>
      </c>
    </row>
    <row r="80" spans="1:20" s="10" customFormat="1" ht="19.5" x14ac:dyDescent="0.3">
      <c r="A80" s="9" t="s">
        <v>30</v>
      </c>
      <c r="B80" s="17">
        <f>B71</f>
        <v>2742367.2523603188</v>
      </c>
      <c r="C80" s="17">
        <f t="shared" ref="C80" si="58">C71</f>
        <v>2750519.7762997607</v>
      </c>
      <c r="D80" s="17">
        <f>D71</f>
        <v>2765432.843703622</v>
      </c>
      <c r="E80" s="17">
        <f>E71</f>
        <v>2794579.8345834883</v>
      </c>
      <c r="F80" s="17">
        <f t="shared" ref="F80:O80" si="59">F71</f>
        <v>2806199.2224176526</v>
      </c>
      <c r="G80" s="17">
        <f t="shared" si="59"/>
        <v>2815075.8972710269</v>
      </c>
      <c r="H80" s="17">
        <f t="shared" si="59"/>
        <v>2845027.3361864095</v>
      </c>
      <c r="I80" s="17">
        <f t="shared" si="59"/>
        <v>2860305.7309125997</v>
      </c>
      <c r="J80" s="17">
        <f t="shared" si="59"/>
        <v>2866094.7040918865</v>
      </c>
      <c r="K80" s="17">
        <f t="shared" si="59"/>
        <v>2896874.030135815</v>
      </c>
      <c r="L80" s="17">
        <f t="shared" si="59"/>
        <v>2914300.4378399784</v>
      </c>
      <c r="M80" s="50">
        <f t="shared" si="59"/>
        <v>2918529.0160105508</v>
      </c>
      <c r="N80" s="17">
        <f t="shared" si="59"/>
        <v>2950160.1422097539</v>
      </c>
      <c r="O80" s="17">
        <f t="shared" si="59"/>
        <v>2968076.6031373376</v>
      </c>
    </row>
    <row r="81" spans="1:20" s="2" customFormat="1" x14ac:dyDescent="0.3">
      <c r="A81" s="8" t="s">
        <v>22</v>
      </c>
      <c r="B81" s="20"/>
      <c r="C81" s="20"/>
      <c r="D81" s="23"/>
      <c r="E81" s="20"/>
      <c r="F81" s="20"/>
      <c r="G81" s="23"/>
      <c r="H81" s="23"/>
      <c r="I81" s="23"/>
      <c r="J81" s="23"/>
      <c r="K81" s="23"/>
      <c r="L81" s="23"/>
      <c r="M81" s="53"/>
      <c r="N81" s="23"/>
      <c r="O81" s="27"/>
    </row>
    <row r="82" spans="1:20" s="2" customFormat="1" ht="37.5" x14ac:dyDescent="0.25">
      <c r="A82" s="1" t="s">
        <v>25</v>
      </c>
      <c r="B82" s="20">
        <f>M61*1.031</f>
        <v>175864.4131098449</v>
      </c>
      <c r="C82" s="20">
        <f>N61*1.032</f>
        <v>146427.79745280492</v>
      </c>
      <c r="D82" s="23">
        <f>O61*1.031</f>
        <v>151842.91761584513</v>
      </c>
      <c r="E82" s="20">
        <f>B82*1.031</f>
        <v>181316.20991625008</v>
      </c>
      <c r="F82" s="20">
        <f>C82*1.033</f>
        <v>151259.91476874746</v>
      </c>
      <c r="G82" s="23">
        <f>D82*1.029</f>
        <v>156246.36222670463</v>
      </c>
      <c r="H82" s="23">
        <f>E82*1.029</f>
        <v>186574.38000382131</v>
      </c>
      <c r="I82" s="23">
        <f>F82*1.031</f>
        <v>155948.97212657862</v>
      </c>
      <c r="J82" s="23">
        <f>G82*1.029</f>
        <v>160777.50673127905</v>
      </c>
      <c r="K82" s="23">
        <f>H82*1.029</f>
        <v>191985.03702393212</v>
      </c>
      <c r="L82" s="23">
        <f t="shared" ref="L82" si="60">I82*1.03</f>
        <v>160627.44129037598</v>
      </c>
      <c r="M82" s="53">
        <f>J82*1.029</f>
        <v>165440.05442648614</v>
      </c>
      <c r="N82" s="23">
        <f>K82*1.029</f>
        <v>197552.60309762612</v>
      </c>
      <c r="O82" s="27">
        <f>L82*1.029</f>
        <v>165285.63708779687</v>
      </c>
    </row>
    <row r="83" spans="1:20" s="2" customFormat="1" x14ac:dyDescent="0.25">
      <c r="A83" s="1" t="s">
        <v>26</v>
      </c>
      <c r="B83" s="20"/>
      <c r="C83" s="20"/>
      <c r="D83" s="23"/>
      <c r="E83" s="20"/>
      <c r="F83" s="20"/>
      <c r="G83" s="23"/>
      <c r="H83" s="23"/>
      <c r="I83" s="23"/>
      <c r="J83" s="23"/>
      <c r="K83" s="23"/>
      <c r="L83" s="23"/>
      <c r="M83" s="53"/>
      <c r="N83" s="23"/>
      <c r="O83" s="27"/>
    </row>
    <row r="84" spans="1:20" s="2" customFormat="1" x14ac:dyDescent="0.25">
      <c r="A84" s="1" t="s">
        <v>27</v>
      </c>
      <c r="B84" s="20">
        <f t="shared" ref="B84:B85" si="61">L63*1.031</f>
        <v>123178.4746112038</v>
      </c>
      <c r="C84" s="20">
        <f t="shared" ref="C84:C85" si="62">M63*1.032</f>
        <v>150007.23378180794</v>
      </c>
      <c r="D84" s="23">
        <f t="shared" ref="D84:D85" si="63">N63*1.031</f>
        <v>124368.09074829178</v>
      </c>
      <c r="E84" s="20">
        <f t="shared" ref="E84:E85" si="64">B84*1.031</f>
        <v>126997.0073241511</v>
      </c>
      <c r="F84" s="20">
        <f t="shared" ref="F84:F85" si="65">C84*1.033</f>
        <v>154957.4724966076</v>
      </c>
      <c r="G84" s="23">
        <f>D84*1.029</f>
        <v>127974.76537999224</v>
      </c>
      <c r="H84" s="23">
        <f t="shared" ref="H84:H85" si="66">E84*1.029</f>
        <v>130679.92053655146</v>
      </c>
      <c r="I84" s="23">
        <f>F84*1.031</f>
        <v>159761.15414400242</v>
      </c>
      <c r="J84" s="23">
        <f t="shared" ref="J84:J85" si="67">G84*1.029</f>
        <v>131686.03357601201</v>
      </c>
      <c r="K84" s="23">
        <f t="shared" ref="K84:K85" si="68">H84*1.029</f>
        <v>134469.63823211144</v>
      </c>
      <c r="L84" s="23">
        <f t="shared" ref="L84:L85" si="69">I84*1.03</f>
        <v>164553.98876832248</v>
      </c>
      <c r="M84" s="53">
        <f t="shared" ref="M84:M85" si="70">J84*1.029</f>
        <v>135504.92854971634</v>
      </c>
      <c r="N84" s="23">
        <f t="shared" ref="N84:N85" si="71">K84*1.029</f>
        <v>138369.25774084264</v>
      </c>
      <c r="O84" s="27">
        <f t="shared" ref="O84:O85" si="72">L84*1.029</f>
        <v>169326.05444260381</v>
      </c>
    </row>
    <row r="85" spans="1:20" s="2" customFormat="1" x14ac:dyDescent="0.25">
      <c r="A85" s="1" t="s">
        <v>29</v>
      </c>
      <c r="B85" s="20">
        <f t="shared" si="61"/>
        <v>3740.1848883703647</v>
      </c>
      <c r="C85" s="20">
        <f t="shared" si="62"/>
        <v>4181.1552247329046</v>
      </c>
      <c r="D85" s="23">
        <f t="shared" si="63"/>
        <v>2966.4630635534168</v>
      </c>
      <c r="E85" s="20">
        <f t="shared" si="64"/>
        <v>3856.1306199098458</v>
      </c>
      <c r="F85" s="20">
        <f t="shared" si="65"/>
        <v>4319.1333471490898</v>
      </c>
      <c r="G85" s="23">
        <f>D85*1.029</f>
        <v>3052.4904923964655</v>
      </c>
      <c r="H85" s="23">
        <f t="shared" si="66"/>
        <v>3967.9584078872308</v>
      </c>
      <c r="I85" s="23">
        <f>F85*1.031</f>
        <v>4453.0264809107111</v>
      </c>
      <c r="J85" s="23">
        <f t="shared" si="67"/>
        <v>3141.0127166759626</v>
      </c>
      <c r="K85" s="23">
        <f t="shared" si="68"/>
        <v>4083.02920171596</v>
      </c>
      <c r="L85" s="23">
        <f t="shared" si="69"/>
        <v>4586.6172753380324</v>
      </c>
      <c r="M85" s="53">
        <f t="shared" si="70"/>
        <v>3232.1020854595654</v>
      </c>
      <c r="N85" s="23">
        <f t="shared" si="71"/>
        <v>4201.4370485657228</v>
      </c>
      <c r="O85" s="27">
        <f t="shared" si="72"/>
        <v>4719.6291763228346</v>
      </c>
    </row>
    <row r="86" spans="1:20" s="10" customFormat="1" ht="36.75" customHeight="1" x14ac:dyDescent="0.25">
      <c r="A86" s="9" t="s">
        <v>31</v>
      </c>
      <c r="B86" s="24">
        <f>B71-B80</f>
        <v>0</v>
      </c>
      <c r="C86" s="24">
        <f t="shared" ref="C86:M86" si="73">C71-C80</f>
        <v>0</v>
      </c>
      <c r="D86" s="24">
        <f t="shared" si="73"/>
        <v>0</v>
      </c>
      <c r="E86" s="24">
        <f t="shared" si="73"/>
        <v>0</v>
      </c>
      <c r="F86" s="24">
        <f t="shared" si="73"/>
        <v>0</v>
      </c>
      <c r="G86" s="24">
        <f t="shared" si="73"/>
        <v>0</v>
      </c>
      <c r="H86" s="24">
        <f t="shared" si="73"/>
        <v>0</v>
      </c>
      <c r="I86" s="24">
        <f t="shared" si="73"/>
        <v>0</v>
      </c>
      <c r="J86" s="24">
        <f t="shared" si="73"/>
        <v>0</v>
      </c>
      <c r="K86" s="24">
        <f t="shared" si="73"/>
        <v>0</v>
      </c>
      <c r="L86" s="24">
        <f t="shared" si="73"/>
        <v>0</v>
      </c>
      <c r="M86" s="54">
        <f t="shared" si="73"/>
        <v>0</v>
      </c>
      <c r="N86" s="64">
        <f t="shared" ref="N86:O86" si="74">N71-N80</f>
        <v>0</v>
      </c>
      <c r="O86" s="64">
        <f t="shared" si="74"/>
        <v>0</v>
      </c>
    </row>
    <row r="87" spans="1:20" s="2" customFormat="1" ht="37.5" x14ac:dyDescent="0.25">
      <c r="A87" s="1" t="s">
        <v>32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55">
        <v>0</v>
      </c>
      <c r="N87" s="36">
        <v>0</v>
      </c>
      <c r="O87" s="36">
        <v>0</v>
      </c>
    </row>
    <row r="88" spans="1:20" ht="15" customHeight="1" x14ac:dyDescent="0.3"/>
    <row r="89" spans="1:20" x14ac:dyDescent="0.3">
      <c r="A89" s="93" t="s">
        <v>18</v>
      </c>
      <c r="B89" s="72" t="s">
        <v>43</v>
      </c>
      <c r="C89" s="73"/>
      <c r="D89" s="57"/>
      <c r="E89" s="57"/>
      <c r="F89" s="48"/>
      <c r="G89" s="57"/>
      <c r="H89" s="57"/>
      <c r="I89" s="75"/>
      <c r="J89" s="95"/>
      <c r="K89" s="95"/>
      <c r="L89" s="75"/>
      <c r="M89" s="95"/>
      <c r="N89" s="95"/>
      <c r="O89" s="48"/>
    </row>
    <row r="90" spans="1:20" x14ac:dyDescent="0.3">
      <c r="A90" s="94"/>
      <c r="B90" s="47" t="s">
        <v>9</v>
      </c>
      <c r="C90" s="62" t="s">
        <v>10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20" x14ac:dyDescent="0.3">
      <c r="A91" s="82" t="s">
        <v>19</v>
      </c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38"/>
    </row>
    <row r="92" spans="1:20" s="7" customFormat="1" x14ac:dyDescent="0.3">
      <c r="A92" s="6" t="s">
        <v>21</v>
      </c>
      <c r="B92" s="17">
        <f>B94+B95+B96</f>
        <v>2970644.1748588467</v>
      </c>
      <c r="C92" s="17">
        <f t="shared" ref="C92" si="75">C94+C95+C96</f>
        <v>3003121.4005916268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20" x14ac:dyDescent="0.3">
      <c r="A93" s="8" t="s">
        <v>22</v>
      </c>
      <c r="B93" s="28"/>
      <c r="C93" s="1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20" s="2" customFormat="1" ht="37.5" x14ac:dyDescent="0.25">
      <c r="A94" s="3" t="s">
        <v>23</v>
      </c>
      <c r="B94" s="14">
        <v>1011255.4</v>
      </c>
      <c r="C94" s="14">
        <v>1012581.8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4"/>
      <c r="Q94" s="30"/>
      <c r="R94" s="31"/>
      <c r="S94" s="30"/>
      <c r="T94" s="30"/>
    </row>
    <row r="95" spans="1:20" s="2" customFormat="1" ht="37.5" x14ac:dyDescent="0.25">
      <c r="A95" s="3" t="s">
        <v>24</v>
      </c>
      <c r="B95" s="14">
        <v>133801.79999999999</v>
      </c>
      <c r="C95" s="14">
        <v>134002.5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"/>
      <c r="Q95" s="30"/>
      <c r="R95" s="31"/>
      <c r="S95" s="30"/>
      <c r="T95" s="30"/>
    </row>
    <row r="96" spans="1:20" s="2" customFormat="1" ht="37.5" x14ac:dyDescent="0.25">
      <c r="A96" s="1" t="s">
        <v>25</v>
      </c>
      <c r="B96" s="19">
        <f>M75*1.028</f>
        <v>1825586.9748588465</v>
      </c>
      <c r="C96" s="36">
        <f>N75*1.028</f>
        <v>1856537.1005916269</v>
      </c>
      <c r="D96" s="32"/>
      <c r="E96" s="35"/>
      <c r="F96" s="35"/>
      <c r="G96" s="32"/>
      <c r="H96" s="32"/>
      <c r="I96" s="32"/>
      <c r="J96" s="32"/>
      <c r="K96" s="32"/>
      <c r="L96" s="32"/>
      <c r="M96" s="32"/>
      <c r="N96" s="32"/>
      <c r="O96" s="33"/>
    </row>
    <row r="97" spans="1:15" s="2" customFormat="1" x14ac:dyDescent="0.25">
      <c r="A97" s="1" t="s">
        <v>26</v>
      </c>
      <c r="B97" s="20"/>
      <c r="C97" s="36"/>
      <c r="D97" s="32"/>
      <c r="E97" s="35"/>
      <c r="F97" s="35"/>
      <c r="G97" s="32"/>
      <c r="H97" s="32"/>
      <c r="I97" s="32"/>
      <c r="J97" s="32"/>
      <c r="K97" s="32"/>
      <c r="L97" s="32"/>
      <c r="M97" s="32"/>
      <c r="N97" s="32"/>
      <c r="O97" s="33"/>
    </row>
    <row r="98" spans="1:15" s="2" customFormat="1" x14ac:dyDescent="0.25">
      <c r="A98" s="1" t="s">
        <v>27</v>
      </c>
      <c r="B98" s="20">
        <f t="shared" ref="B98:B100" si="76">M77*1.028</f>
        <v>61561.029310080521</v>
      </c>
      <c r="C98" s="36">
        <f t="shared" ref="C98:C100" si="77">N77*1.028</f>
        <v>62178.448962147639</v>
      </c>
      <c r="D98" s="32"/>
      <c r="E98" s="35"/>
      <c r="F98" s="35"/>
      <c r="G98" s="32"/>
      <c r="H98" s="32"/>
      <c r="I98" s="32"/>
      <c r="J98" s="32"/>
      <c r="K98" s="32"/>
      <c r="L98" s="32"/>
      <c r="M98" s="32"/>
      <c r="N98" s="32"/>
      <c r="O98" s="33"/>
    </row>
    <row r="99" spans="1:15" s="2" customFormat="1" x14ac:dyDescent="0.25">
      <c r="A99" s="1" t="s">
        <v>28</v>
      </c>
      <c r="B99" s="20">
        <f t="shared" si="76"/>
        <v>338337.80129230145</v>
      </c>
      <c r="C99" s="36">
        <f t="shared" si="77"/>
        <v>345005.2587828153</v>
      </c>
      <c r="D99" s="32"/>
      <c r="E99" s="35"/>
      <c r="F99" s="35"/>
      <c r="G99" s="32"/>
      <c r="H99" s="32"/>
      <c r="I99" s="32"/>
      <c r="J99" s="32"/>
      <c r="K99" s="32"/>
      <c r="L99" s="32"/>
      <c r="M99" s="32"/>
      <c r="N99" s="32"/>
      <c r="O99" s="33"/>
    </row>
    <row r="100" spans="1:15" s="2" customFormat="1" x14ac:dyDescent="0.25">
      <c r="A100" s="1" t="s">
        <v>29</v>
      </c>
      <c r="B100" s="20">
        <f t="shared" si="76"/>
        <v>1339357.2368211539</v>
      </c>
      <c r="C100" s="36">
        <f t="shared" si="77"/>
        <v>1349756.3145265868</v>
      </c>
      <c r="D100" s="32"/>
      <c r="E100" s="35"/>
      <c r="F100" s="35"/>
      <c r="G100" s="32"/>
      <c r="H100" s="32"/>
      <c r="I100" s="32"/>
      <c r="J100" s="32"/>
      <c r="K100" s="32"/>
      <c r="L100" s="32"/>
      <c r="M100" s="32"/>
      <c r="N100" s="32"/>
      <c r="O100" s="33"/>
    </row>
    <row r="101" spans="1:15" s="10" customFormat="1" ht="19.5" x14ac:dyDescent="0.3">
      <c r="A101" s="9" t="s">
        <v>30</v>
      </c>
      <c r="B101" s="17">
        <f>B92</f>
        <v>2970644.1748588467</v>
      </c>
      <c r="C101" s="17">
        <f t="shared" ref="C101" si="78">C92</f>
        <v>3003121.4005916268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s="2" customFormat="1" x14ac:dyDescent="0.3">
      <c r="A102" s="8" t="s">
        <v>22</v>
      </c>
      <c r="B102" s="20"/>
      <c r="C102" s="36"/>
      <c r="D102" s="32"/>
      <c r="E102" s="35"/>
      <c r="F102" s="35"/>
      <c r="G102" s="32"/>
      <c r="H102" s="32"/>
      <c r="I102" s="32"/>
      <c r="J102" s="32"/>
      <c r="K102" s="32"/>
      <c r="L102" s="32"/>
      <c r="M102" s="32"/>
      <c r="N102" s="32"/>
      <c r="O102" s="33"/>
    </row>
    <row r="103" spans="1:15" s="2" customFormat="1" ht="37.5" x14ac:dyDescent="0.25">
      <c r="A103" s="1" t="s">
        <v>25</v>
      </c>
      <c r="B103" s="20">
        <f>M82*1.028</f>
        <v>170072.37595042776</v>
      </c>
      <c r="C103" s="36">
        <f>N82*1.028</f>
        <v>203084.07598435966</v>
      </c>
      <c r="D103" s="32"/>
      <c r="E103" s="35"/>
      <c r="F103" s="35"/>
      <c r="G103" s="32"/>
      <c r="H103" s="32"/>
      <c r="I103" s="32"/>
      <c r="J103" s="32"/>
      <c r="K103" s="32"/>
      <c r="L103" s="32"/>
      <c r="M103" s="32"/>
      <c r="N103" s="32"/>
      <c r="O103" s="33"/>
    </row>
    <row r="104" spans="1:15" s="2" customFormat="1" x14ac:dyDescent="0.25">
      <c r="A104" s="1" t="s">
        <v>26</v>
      </c>
      <c r="B104" s="20"/>
      <c r="C104" s="36"/>
      <c r="D104" s="32"/>
      <c r="E104" s="35"/>
      <c r="F104" s="35"/>
      <c r="G104" s="32"/>
      <c r="H104" s="32"/>
      <c r="I104" s="32"/>
      <c r="J104" s="32"/>
      <c r="K104" s="32"/>
      <c r="L104" s="32"/>
      <c r="M104" s="32"/>
      <c r="N104" s="32"/>
      <c r="O104" s="33"/>
    </row>
    <row r="105" spans="1:15" s="2" customFormat="1" x14ac:dyDescent="0.25">
      <c r="A105" s="1" t="s">
        <v>27</v>
      </c>
      <c r="B105" s="20">
        <f t="shared" ref="B105:B106" si="79">M84*1.028</f>
        <v>139299.06654910839</v>
      </c>
      <c r="C105" s="36">
        <f t="shared" ref="C105:C106" si="80">N84*1.028</f>
        <v>142243.59695758624</v>
      </c>
      <c r="D105" s="32"/>
      <c r="E105" s="35"/>
      <c r="F105" s="35"/>
      <c r="G105" s="32"/>
      <c r="H105" s="32"/>
      <c r="I105" s="32"/>
      <c r="J105" s="32"/>
      <c r="K105" s="32"/>
      <c r="L105" s="32"/>
      <c r="M105" s="32"/>
      <c r="N105" s="32"/>
      <c r="O105" s="33"/>
    </row>
    <row r="106" spans="1:15" s="2" customFormat="1" x14ac:dyDescent="0.25">
      <c r="A106" s="1" t="s">
        <v>29</v>
      </c>
      <c r="B106" s="20">
        <f t="shared" si="79"/>
        <v>3322.6009438524334</v>
      </c>
      <c r="C106" s="36">
        <f t="shared" si="80"/>
        <v>4319.077285925563</v>
      </c>
      <c r="D106" s="32"/>
      <c r="E106" s="35"/>
      <c r="F106" s="35"/>
      <c r="G106" s="32"/>
      <c r="H106" s="32"/>
      <c r="I106" s="32"/>
      <c r="J106" s="32"/>
      <c r="K106" s="32"/>
      <c r="L106" s="32"/>
      <c r="M106" s="32"/>
      <c r="N106" s="32"/>
      <c r="O106" s="33"/>
    </row>
    <row r="107" spans="1:15" s="10" customFormat="1" ht="36.75" customHeight="1" x14ac:dyDescent="0.25">
      <c r="A107" s="9" t="s">
        <v>31</v>
      </c>
      <c r="B107" s="24">
        <f>B92-B101</f>
        <v>0</v>
      </c>
      <c r="C107" s="64">
        <f t="shared" ref="C107" si="81">C92-C101</f>
        <v>0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35"/>
      <c r="O107" s="35"/>
    </row>
    <row r="108" spans="1:15" s="2" customFormat="1" ht="37.5" x14ac:dyDescent="0.25">
      <c r="A108" s="1" t="s">
        <v>32</v>
      </c>
      <c r="B108" s="20">
        <v>0</v>
      </c>
      <c r="C108" s="36"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" customHeight="1" x14ac:dyDescent="0.3"/>
    <row r="110" spans="1:15" ht="15" customHeight="1" x14ac:dyDescent="0.3"/>
    <row r="111" spans="1:15" ht="15" customHeight="1" x14ac:dyDescent="0.3"/>
    <row r="112" spans="1:15" ht="16.5" customHeight="1" x14ac:dyDescent="0.3"/>
    <row r="113" spans="1:25" x14ac:dyDescent="0.3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25" x14ac:dyDescent="0.3">
      <c r="A114" s="93" t="s">
        <v>18</v>
      </c>
      <c r="B114" s="93" t="s">
        <v>35</v>
      </c>
      <c r="C114" s="93" t="s">
        <v>37</v>
      </c>
      <c r="D114" s="79" t="s">
        <v>0</v>
      </c>
      <c r="E114" s="86"/>
      <c r="F114" s="87"/>
      <c r="G114" s="79" t="s">
        <v>1</v>
      </c>
      <c r="H114" s="86"/>
      <c r="I114" s="87"/>
      <c r="J114" s="79" t="s">
        <v>2</v>
      </c>
      <c r="K114" s="86"/>
      <c r="L114" s="87"/>
      <c r="M114" s="79" t="s">
        <v>3</v>
      </c>
      <c r="N114" s="86"/>
      <c r="O114" s="87"/>
    </row>
    <row r="115" spans="1:25" ht="37.5" x14ac:dyDescent="0.3">
      <c r="A115" s="94"/>
      <c r="B115" s="94"/>
      <c r="C115" s="101"/>
      <c r="D115" s="45" t="s">
        <v>8</v>
      </c>
      <c r="E115" s="45" t="s">
        <v>9</v>
      </c>
      <c r="F115" s="45" t="s">
        <v>10</v>
      </c>
      <c r="G115" s="45" t="s">
        <v>8</v>
      </c>
      <c r="H115" s="45" t="s">
        <v>9</v>
      </c>
      <c r="I115" s="45" t="s">
        <v>10</v>
      </c>
      <c r="J115" s="45" t="s">
        <v>8</v>
      </c>
      <c r="K115" s="45" t="s">
        <v>9</v>
      </c>
      <c r="L115" s="45" t="s">
        <v>10</v>
      </c>
      <c r="M115" s="45" t="s">
        <v>8</v>
      </c>
      <c r="N115" s="45" t="s">
        <v>9</v>
      </c>
      <c r="O115" s="45" t="s">
        <v>10</v>
      </c>
    </row>
    <row r="116" spans="1:25" x14ac:dyDescent="0.3">
      <c r="A116" s="88" t="s">
        <v>33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7"/>
      <c r="P116" s="5" t="s">
        <v>20</v>
      </c>
    </row>
    <row r="117" spans="1:25" s="7" customFormat="1" x14ac:dyDescent="0.3">
      <c r="A117" s="6" t="s">
        <v>21</v>
      </c>
      <c r="B117" s="17">
        <f>B121+B120+B119</f>
        <v>2218538.7999999998</v>
      </c>
      <c r="C117" s="17">
        <f>C119+C120+C121</f>
        <v>2136827.4</v>
      </c>
      <c r="D117" s="17">
        <f>D121+D120+D119</f>
        <v>2014210.7000000002</v>
      </c>
      <c r="E117" s="17">
        <f t="shared" ref="E117:O117" si="82">E121+E120+E119</f>
        <v>2141121.2999999998</v>
      </c>
      <c r="F117" s="17">
        <f>F121+F120+F119</f>
        <v>2187449.5</v>
      </c>
      <c r="G117" s="17">
        <f>G121+G120+G119</f>
        <v>2092001.452</v>
      </c>
      <c r="H117" s="17">
        <f t="shared" si="82"/>
        <v>2141482.7000000002</v>
      </c>
      <c r="I117" s="17">
        <f>I121+I120+I119</f>
        <v>2167246.4136045123</v>
      </c>
      <c r="J117" s="17">
        <f t="shared" si="82"/>
        <v>2093313.4882040601</v>
      </c>
      <c r="K117" s="17">
        <f>K121+K120+K119</f>
        <v>2122080.1</v>
      </c>
      <c r="L117" s="17">
        <f t="shared" si="82"/>
        <v>2146822.2073836252</v>
      </c>
      <c r="M117" s="17">
        <f>M121+M120+M119</f>
        <v>2159085.5037676101</v>
      </c>
      <c r="N117" s="17">
        <f>N121+N120+N119</f>
        <v>2186001.8784999996</v>
      </c>
      <c r="O117" s="17">
        <f t="shared" si="82"/>
        <v>2211596.8111420516</v>
      </c>
    </row>
    <row r="118" spans="1:25" ht="15.75" customHeight="1" x14ac:dyDescent="0.3">
      <c r="A118" s="8" t="s">
        <v>22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25" s="2" customFormat="1" ht="37.5" x14ac:dyDescent="0.25">
      <c r="A119" s="1" t="s">
        <v>23</v>
      </c>
      <c r="B119" s="15">
        <v>631229.30000000005</v>
      </c>
      <c r="C119" s="15">
        <v>698470.9</v>
      </c>
      <c r="D119" s="16">
        <v>660421.9</v>
      </c>
      <c r="E119" s="16">
        <v>661083</v>
      </c>
      <c r="F119" s="16">
        <v>662405.19999999995</v>
      </c>
      <c r="G119" s="16">
        <v>684123.2</v>
      </c>
      <c r="H119" s="16">
        <v>684808</v>
      </c>
      <c r="I119" s="16">
        <v>686177.6</v>
      </c>
      <c r="J119" s="16">
        <v>712860.4</v>
      </c>
      <c r="K119" s="16">
        <v>713574</v>
      </c>
      <c r="L119" s="16">
        <v>715001.1</v>
      </c>
      <c r="M119" s="16">
        <v>731202.6</v>
      </c>
      <c r="N119" s="16">
        <v>731934.5</v>
      </c>
      <c r="O119" s="16">
        <v>733398.4</v>
      </c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2" customFormat="1" ht="37.5" x14ac:dyDescent="0.25">
      <c r="A120" s="1" t="s">
        <v>24</v>
      </c>
      <c r="B120" s="15">
        <v>102182.2</v>
      </c>
      <c r="C120" s="15">
        <v>114470.8</v>
      </c>
      <c r="D120" s="16">
        <v>82157.8</v>
      </c>
      <c r="E120" s="16">
        <v>82240</v>
      </c>
      <c r="F120" s="16">
        <v>82404.5</v>
      </c>
      <c r="G120" s="16">
        <v>83054</v>
      </c>
      <c r="H120" s="16">
        <v>103054</v>
      </c>
      <c r="I120" s="16">
        <v>103260.1</v>
      </c>
      <c r="J120" s="16">
        <v>103260.1</v>
      </c>
      <c r="K120" s="16">
        <v>103556</v>
      </c>
      <c r="L120" s="16">
        <v>103556</v>
      </c>
      <c r="M120" s="16">
        <v>103623.4</v>
      </c>
      <c r="N120" s="16">
        <v>103623.4</v>
      </c>
      <c r="O120" s="16">
        <v>103623.4</v>
      </c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2" customFormat="1" ht="39.75" customHeight="1" x14ac:dyDescent="0.25">
      <c r="A121" s="1" t="s">
        <v>25</v>
      </c>
      <c r="B121" s="15">
        <v>1485127.3</v>
      </c>
      <c r="C121" s="15">
        <v>1323885.7</v>
      </c>
      <c r="D121" s="15">
        <v>1271631</v>
      </c>
      <c r="E121" s="15">
        <v>1397798.3</v>
      </c>
      <c r="F121" s="15">
        <f t="shared" ref="F121:O121" si="83">F23+5125</f>
        <v>1442639.8</v>
      </c>
      <c r="G121" s="15">
        <f t="shared" si="83"/>
        <v>1324824.2520000001</v>
      </c>
      <c r="H121" s="15">
        <f t="shared" si="83"/>
        <v>1353620.7</v>
      </c>
      <c r="I121" s="15">
        <f t="shared" si="83"/>
        <v>1377808.7136045124</v>
      </c>
      <c r="J121" s="15">
        <f t="shared" si="83"/>
        <v>1277192.9882040599</v>
      </c>
      <c r="K121" s="15">
        <f t="shared" si="83"/>
        <v>1304950.1000000001</v>
      </c>
      <c r="L121" s="15">
        <f t="shared" si="83"/>
        <v>1328265.1073836251</v>
      </c>
      <c r="M121" s="40">
        <f t="shared" si="83"/>
        <v>1324259.5037676101</v>
      </c>
      <c r="N121" s="40">
        <f t="shared" si="83"/>
        <v>1350443.9785</v>
      </c>
      <c r="O121" s="40">
        <f t="shared" si="83"/>
        <v>1374575.0111420518</v>
      </c>
    </row>
    <row r="122" spans="1:25" s="2" customFormat="1" x14ac:dyDescent="0.25">
      <c r="A122" s="1" t="s">
        <v>26</v>
      </c>
      <c r="B122" s="19"/>
      <c r="C122" s="19"/>
      <c r="D122" s="19"/>
      <c r="E122" s="19"/>
      <c r="F122" s="22"/>
      <c r="G122" s="22"/>
      <c r="H122" s="22"/>
      <c r="I122" s="22"/>
      <c r="J122" s="22"/>
      <c r="K122" s="22"/>
      <c r="L122" s="25"/>
      <c r="M122" s="22"/>
      <c r="N122" s="22"/>
      <c r="O122" s="25"/>
    </row>
    <row r="123" spans="1:25" s="2" customFormat="1" x14ac:dyDescent="0.25">
      <c r="A123" s="1" t="s">
        <v>27</v>
      </c>
      <c r="B123" s="20">
        <v>192885.3</v>
      </c>
      <c r="C123" s="20">
        <v>96156.800000000003</v>
      </c>
      <c r="D123" s="20">
        <v>102763.2</v>
      </c>
      <c r="E123" s="20">
        <v>114583.4</v>
      </c>
      <c r="F123" s="23">
        <v>117992.5</v>
      </c>
      <c r="G123" s="23">
        <f t="shared" ref="G123:O123" si="84">G25</f>
        <v>68555.389692104771</v>
      </c>
      <c r="H123" s="23">
        <f t="shared" si="84"/>
        <v>70051.3</v>
      </c>
      <c r="I123" s="23">
        <f t="shared" si="84"/>
        <v>71821.8</v>
      </c>
      <c r="J123" s="23">
        <f t="shared" si="84"/>
        <v>43325.908636614571</v>
      </c>
      <c r="K123" s="23">
        <f t="shared" si="84"/>
        <v>44271.3</v>
      </c>
      <c r="L123" s="27">
        <f t="shared" si="84"/>
        <v>45390.227652306246</v>
      </c>
      <c r="M123" s="23">
        <f t="shared" si="84"/>
        <v>44928.967256169308</v>
      </c>
      <c r="N123" s="23">
        <f t="shared" si="84"/>
        <v>45820.7955</v>
      </c>
      <c r="O123" s="27">
        <f t="shared" si="84"/>
        <v>46978.885620136964</v>
      </c>
    </row>
    <row r="124" spans="1:25" s="2" customFormat="1" x14ac:dyDescent="0.25">
      <c r="A124" s="1" t="s">
        <v>28</v>
      </c>
      <c r="B124" s="20">
        <v>286414.8</v>
      </c>
      <c r="C124" s="20">
        <v>278291.40000000002</v>
      </c>
      <c r="D124" s="20">
        <v>250245.3</v>
      </c>
      <c r="E124" s="20">
        <v>266950</v>
      </c>
      <c r="F124" s="23">
        <v>277421.7</v>
      </c>
      <c r="G124" s="23">
        <f t="shared" ref="G124:O124" si="85">G26</f>
        <v>260755.57231507156</v>
      </c>
      <c r="H124" s="23">
        <f t="shared" si="85"/>
        <v>268998.2</v>
      </c>
      <c r="I124" s="23">
        <f t="shared" si="85"/>
        <v>279550.24514306051</v>
      </c>
      <c r="J124" s="23">
        <f t="shared" si="85"/>
        <v>238118.05668920084</v>
      </c>
      <c r="K124" s="23">
        <f t="shared" si="85"/>
        <v>245645.1</v>
      </c>
      <c r="L124" s="27">
        <f t="shared" si="85"/>
        <v>255281.06850972094</v>
      </c>
      <c r="M124" s="23">
        <f t="shared" si="85"/>
        <v>246928.42478670125</v>
      </c>
      <c r="N124" s="23">
        <f t="shared" si="85"/>
        <v>254242.67849999998</v>
      </c>
      <c r="O124" s="27">
        <f t="shared" si="85"/>
        <v>264215.90590756113</v>
      </c>
    </row>
    <row r="125" spans="1:25" s="2" customFormat="1" x14ac:dyDescent="0.25">
      <c r="A125" s="1" t="s">
        <v>29</v>
      </c>
      <c r="B125" s="20">
        <v>863982.3</v>
      </c>
      <c r="C125" s="20">
        <v>902927.3</v>
      </c>
      <c r="D125" s="20">
        <v>870604.4</v>
      </c>
      <c r="E125" s="20">
        <v>970744.7</v>
      </c>
      <c r="F125" s="23">
        <v>981796.2</v>
      </c>
      <c r="G125" s="23">
        <f t="shared" ref="G125:O125" si="86">G27</f>
        <v>942169.8</v>
      </c>
      <c r="H125" s="23">
        <f t="shared" si="86"/>
        <v>960569.3</v>
      </c>
      <c r="I125" s="23">
        <f t="shared" si="86"/>
        <v>971504.95756161225</v>
      </c>
      <c r="J125" s="23">
        <f t="shared" si="86"/>
        <v>942623.44091117627</v>
      </c>
      <c r="K125" s="23">
        <f t="shared" si="86"/>
        <v>961031.8</v>
      </c>
      <c r="L125" s="27">
        <f t="shared" si="86"/>
        <v>971972.72292000148</v>
      </c>
      <c r="M125" s="23">
        <f t="shared" si="86"/>
        <v>977500.50822488975</v>
      </c>
      <c r="N125" s="23">
        <f t="shared" si="86"/>
        <v>994667.91299999994</v>
      </c>
      <c r="O125" s="27">
        <f t="shared" si="86"/>
        <v>1005991.7682222015</v>
      </c>
    </row>
    <row r="126" spans="1:25" s="10" customFormat="1" ht="19.5" x14ac:dyDescent="0.3">
      <c r="A126" s="9" t="s">
        <v>30</v>
      </c>
      <c r="B126" s="24">
        <v>2270998.4</v>
      </c>
      <c r="C126" s="24">
        <v>2183218</v>
      </c>
      <c r="D126" s="17">
        <v>2029210.7</v>
      </c>
      <c r="E126" s="17">
        <v>2156121.2999999998</v>
      </c>
      <c r="F126" s="17">
        <f t="shared" ref="F126:O126" si="87">F117</f>
        <v>2187449.5</v>
      </c>
      <c r="G126" s="17">
        <v>2108001.5</v>
      </c>
      <c r="H126" s="17">
        <v>2157482.7000000002</v>
      </c>
      <c r="I126" s="17">
        <f t="shared" si="87"/>
        <v>2167246.4136045123</v>
      </c>
      <c r="J126" s="17">
        <v>2112313.5</v>
      </c>
      <c r="K126" s="17">
        <v>2141080.1</v>
      </c>
      <c r="L126" s="17">
        <f t="shared" si="87"/>
        <v>2146822.2073836252</v>
      </c>
      <c r="M126" s="17">
        <f t="shared" si="87"/>
        <v>2159085.5037676101</v>
      </c>
      <c r="N126" s="17">
        <f t="shared" si="87"/>
        <v>2186001.8784999996</v>
      </c>
      <c r="O126" s="17">
        <f t="shared" si="87"/>
        <v>2211596.8111420516</v>
      </c>
    </row>
    <row r="127" spans="1:25" s="10" customFormat="1" ht="39.75" customHeight="1" x14ac:dyDescent="0.25">
      <c r="A127" s="9" t="s">
        <v>31</v>
      </c>
      <c r="B127" s="24">
        <f>B117-B126</f>
        <v>-52459.600000000093</v>
      </c>
      <c r="C127" s="24">
        <f>C117-C126</f>
        <v>-46390.600000000093</v>
      </c>
      <c r="D127" s="24">
        <f t="shared" ref="D127" si="88">D117-D126</f>
        <v>-14999.999999999767</v>
      </c>
      <c r="E127" s="24">
        <f>E117-E126</f>
        <v>-15000</v>
      </c>
      <c r="F127" s="24">
        <f t="shared" ref="F127:O127" si="89">F117-F126</f>
        <v>0</v>
      </c>
      <c r="G127" s="24">
        <f t="shared" si="89"/>
        <v>-16000.047999999952</v>
      </c>
      <c r="H127" s="24">
        <f t="shared" si="89"/>
        <v>-16000</v>
      </c>
      <c r="I127" s="24">
        <f>I117-I126</f>
        <v>0</v>
      </c>
      <c r="J127" s="24">
        <f t="shared" si="89"/>
        <v>-19000.011795939878</v>
      </c>
      <c r="K127" s="24">
        <f t="shared" si="89"/>
        <v>-19000</v>
      </c>
      <c r="L127" s="24">
        <f t="shared" si="89"/>
        <v>0</v>
      </c>
      <c r="M127" s="24">
        <f t="shared" si="89"/>
        <v>0</v>
      </c>
      <c r="N127" s="24">
        <f t="shared" si="89"/>
        <v>0</v>
      </c>
      <c r="O127" s="24">
        <f t="shared" si="89"/>
        <v>0</v>
      </c>
    </row>
    <row r="128" spans="1:25" s="2" customFormat="1" ht="37.5" x14ac:dyDescent="0.25">
      <c r="A128" s="1" t="s">
        <v>32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3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3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3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3">
      <c r="A132" s="72" t="s">
        <v>18</v>
      </c>
      <c r="B132" s="72" t="s">
        <v>4</v>
      </c>
      <c r="C132" s="74"/>
      <c r="D132" s="74"/>
      <c r="E132" s="72" t="s">
        <v>5</v>
      </c>
      <c r="F132" s="74"/>
      <c r="G132" s="74"/>
      <c r="H132" s="72" t="s">
        <v>6</v>
      </c>
      <c r="I132" s="74"/>
      <c r="J132" s="74"/>
      <c r="K132" s="72" t="s">
        <v>7</v>
      </c>
      <c r="L132" s="74"/>
      <c r="M132" s="74"/>
      <c r="N132" s="72" t="s">
        <v>38</v>
      </c>
      <c r="O132" s="72"/>
    </row>
    <row r="133" spans="1:15" ht="37.5" x14ac:dyDescent="0.3">
      <c r="A133" s="74"/>
      <c r="B133" s="45" t="s">
        <v>8</v>
      </c>
      <c r="C133" s="62" t="s">
        <v>9</v>
      </c>
      <c r="D133" s="45" t="s">
        <v>10</v>
      </c>
      <c r="E133" s="45" t="s">
        <v>8</v>
      </c>
      <c r="F133" s="45" t="s">
        <v>9</v>
      </c>
      <c r="G133" s="45" t="s">
        <v>10</v>
      </c>
      <c r="H133" s="45" t="s">
        <v>8</v>
      </c>
      <c r="I133" s="45" t="s">
        <v>9</v>
      </c>
      <c r="J133" s="45" t="s">
        <v>10</v>
      </c>
      <c r="K133" s="45" t="s">
        <v>8</v>
      </c>
      <c r="L133" s="45" t="s">
        <v>9</v>
      </c>
      <c r="M133" s="45" t="s">
        <v>10</v>
      </c>
      <c r="N133" s="47" t="s">
        <v>8</v>
      </c>
      <c r="O133" s="47" t="s">
        <v>9</v>
      </c>
    </row>
    <row r="134" spans="1:15" x14ac:dyDescent="0.3">
      <c r="A134" s="88" t="s">
        <v>33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90"/>
      <c r="O134" s="90"/>
    </row>
    <row r="135" spans="1:15" s="7" customFormat="1" x14ac:dyDescent="0.3">
      <c r="A135" s="6" t="s">
        <v>21</v>
      </c>
      <c r="B135" s="17">
        <f t="shared" ref="B135:O135" si="90">B137+B138+B139</f>
        <v>2225433.9459032444</v>
      </c>
      <c r="C135" s="17">
        <f t="shared" si="90"/>
        <v>2252025.6427475</v>
      </c>
      <c r="D135" s="17">
        <f t="shared" si="90"/>
        <v>2253384.5</v>
      </c>
      <c r="E135" s="17">
        <f t="shared" si="90"/>
        <v>2292703.2630098574</v>
      </c>
      <c r="F135" s="17">
        <f t="shared" si="90"/>
        <v>2317432.8124581669</v>
      </c>
      <c r="G135" s="17">
        <f t="shared" si="90"/>
        <v>2343358.3848010702</v>
      </c>
      <c r="H135" s="17">
        <f t="shared" si="90"/>
        <v>2362140.0937152025</v>
      </c>
      <c r="I135" s="17">
        <f t="shared" si="90"/>
        <v>2384893.2113692863</v>
      </c>
      <c r="J135" s="17">
        <f t="shared" si="90"/>
        <v>2411870.9943995057</v>
      </c>
      <c r="K135" s="17">
        <f t="shared" si="90"/>
        <v>2432441.1709015197</v>
      </c>
      <c r="L135" s="17">
        <f t="shared" si="90"/>
        <v>2452986.3581331037</v>
      </c>
      <c r="M135" s="17">
        <f t="shared" si="90"/>
        <v>2480811.3174202899</v>
      </c>
      <c r="N135" s="17">
        <f t="shared" si="90"/>
        <v>2487160.987112171</v>
      </c>
      <c r="O135" s="17">
        <f t="shared" si="90"/>
        <v>2502963.31833523</v>
      </c>
    </row>
    <row r="136" spans="1:15" x14ac:dyDescent="0.3">
      <c r="A136" s="8" t="s">
        <v>22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s="2" customFormat="1" ht="37.5" x14ac:dyDescent="0.25">
      <c r="A137" s="1" t="s">
        <v>23</v>
      </c>
      <c r="B137" s="14">
        <v>750051.8</v>
      </c>
      <c r="C137" s="14">
        <v>750802.6</v>
      </c>
      <c r="D137" s="14">
        <v>752304.2</v>
      </c>
      <c r="E137" s="14">
        <v>769422.6</v>
      </c>
      <c r="F137" s="14">
        <v>770192.8</v>
      </c>
      <c r="G137" s="14">
        <v>771733.2</v>
      </c>
      <c r="H137" s="14">
        <v>789329.7</v>
      </c>
      <c r="I137" s="14">
        <v>790119.8</v>
      </c>
      <c r="J137" s="14">
        <v>791700.1</v>
      </c>
      <c r="K137" s="14">
        <v>809788.4</v>
      </c>
      <c r="L137" s="14">
        <v>810599</v>
      </c>
      <c r="M137" s="14">
        <v>812220.2</v>
      </c>
      <c r="N137" s="14">
        <v>812625.5</v>
      </c>
      <c r="O137" s="14">
        <v>812625.5</v>
      </c>
    </row>
    <row r="138" spans="1:15" s="2" customFormat="1" ht="37.5" x14ac:dyDescent="0.25">
      <c r="A138" s="1" t="s">
        <v>24</v>
      </c>
      <c r="B138" s="14">
        <v>103633.8</v>
      </c>
      <c r="C138" s="14">
        <v>103692.9</v>
      </c>
      <c r="D138" s="14">
        <v>103692.9</v>
      </c>
      <c r="E138" s="14">
        <v>103700.5</v>
      </c>
      <c r="F138" s="14">
        <v>103760.5</v>
      </c>
      <c r="G138" s="14">
        <v>103760.5</v>
      </c>
      <c r="H138" s="14">
        <v>103724.3</v>
      </c>
      <c r="I138" s="14">
        <v>103828.2</v>
      </c>
      <c r="J138" s="14">
        <v>104035.8</v>
      </c>
      <c r="K138" s="14">
        <v>103792</v>
      </c>
      <c r="L138" s="14">
        <v>103895.9</v>
      </c>
      <c r="M138" s="14">
        <v>104103.7</v>
      </c>
      <c r="N138" s="14">
        <v>104207.7</v>
      </c>
      <c r="O138" s="14">
        <v>104312</v>
      </c>
    </row>
    <row r="139" spans="1:15" s="2" customFormat="1" ht="37.5" x14ac:dyDescent="0.25">
      <c r="A139" s="1" t="s">
        <v>25</v>
      </c>
      <c r="B139" s="36">
        <f>B54+5125</f>
        <v>1371748.3459032441</v>
      </c>
      <c r="C139" s="36">
        <f>C54+5125</f>
        <v>1397530.1427474997</v>
      </c>
      <c r="D139" s="23">
        <v>1397387.4</v>
      </c>
      <c r="E139" s="36">
        <f t="shared" ref="E139:O139" si="91">E54+5125</f>
        <v>1419580.1630098575</v>
      </c>
      <c r="F139" s="36">
        <f t="shared" si="91"/>
        <v>1443479.512458167</v>
      </c>
      <c r="G139" s="23">
        <f t="shared" si="91"/>
        <v>1467864.6848010705</v>
      </c>
      <c r="H139" s="23">
        <f t="shared" si="91"/>
        <v>1469086.0937152025</v>
      </c>
      <c r="I139" s="23">
        <f t="shared" si="91"/>
        <v>1490945.2113692865</v>
      </c>
      <c r="J139" s="23">
        <f t="shared" si="91"/>
        <v>1516135.0943995058</v>
      </c>
      <c r="K139" s="23">
        <f t="shared" si="91"/>
        <v>1518860.7709015196</v>
      </c>
      <c r="L139" s="23">
        <f>L54+5125</f>
        <v>1538491.4581331038</v>
      </c>
      <c r="M139" s="23">
        <f t="shared" si="91"/>
        <v>1564487.4174202899</v>
      </c>
      <c r="N139" s="23">
        <f t="shared" si="91"/>
        <v>1570327.7871121713</v>
      </c>
      <c r="O139" s="27">
        <f t="shared" si="91"/>
        <v>1586025.81833523</v>
      </c>
    </row>
    <row r="140" spans="1:15" s="2" customFormat="1" x14ac:dyDescent="0.25">
      <c r="A140" s="1" t="s">
        <v>26</v>
      </c>
      <c r="B140" s="36"/>
      <c r="C140" s="36"/>
      <c r="D140" s="23"/>
      <c r="E140" s="36"/>
      <c r="F140" s="36"/>
      <c r="G140" s="23"/>
      <c r="H140" s="23"/>
      <c r="I140" s="23"/>
      <c r="J140" s="23"/>
      <c r="K140" s="23"/>
      <c r="L140" s="23"/>
      <c r="M140" s="23"/>
      <c r="N140" s="23"/>
      <c r="O140" s="27"/>
    </row>
    <row r="141" spans="1:15" s="2" customFormat="1" x14ac:dyDescent="0.25">
      <c r="A141" s="1" t="s">
        <v>27</v>
      </c>
      <c r="B141" s="20">
        <f>B56</f>
        <v>46546.410077391403</v>
      </c>
      <c r="C141" s="20">
        <f t="shared" ref="C141:O141" si="92">C56</f>
        <v>47424.523342499997</v>
      </c>
      <c r="D141" s="23">
        <f t="shared" si="92"/>
        <v>48576.16773122162</v>
      </c>
      <c r="E141" s="20">
        <f t="shared" si="92"/>
        <v>48175.534430100102</v>
      </c>
      <c r="F141" s="20">
        <f t="shared" si="92"/>
        <v>48989.53261280249</v>
      </c>
      <c r="G141" s="23">
        <f t="shared" si="92"/>
        <v>50179.18126635193</v>
      </c>
      <c r="H141" s="23">
        <f t="shared" si="92"/>
        <v>49861.678135153605</v>
      </c>
      <c r="I141" s="23">
        <f t="shared" si="92"/>
        <v>50606.187189024968</v>
      </c>
      <c r="J141" s="23">
        <f t="shared" si="92"/>
        <v>51835.09424814154</v>
      </c>
      <c r="K141" s="23">
        <f t="shared" si="92"/>
        <v>51556.975191748832</v>
      </c>
      <c r="L141" s="23">
        <f t="shared" si="92"/>
        <v>52225.585179073765</v>
      </c>
      <c r="M141" s="23">
        <f t="shared" si="92"/>
        <v>53493.81726408207</v>
      </c>
      <c r="N141" s="23">
        <f t="shared" si="92"/>
        <v>53309.912348268292</v>
      </c>
      <c r="O141" s="27">
        <f t="shared" si="92"/>
        <v>53844.578319625049</v>
      </c>
    </row>
    <row r="142" spans="1:15" s="2" customFormat="1" x14ac:dyDescent="0.25">
      <c r="A142" s="1" t="s">
        <v>28</v>
      </c>
      <c r="B142" s="20">
        <f>B57</f>
        <v>255817.84807902249</v>
      </c>
      <c r="C142" s="20">
        <f t="shared" ref="C142:O142" si="93">C57</f>
        <v>263141.17224749998</v>
      </c>
      <c r="D142" s="23">
        <f t="shared" si="93"/>
        <v>273199.24670841824</v>
      </c>
      <c r="E142" s="20">
        <f t="shared" si="93"/>
        <v>264771.47276178823</v>
      </c>
      <c r="F142" s="20">
        <f t="shared" si="93"/>
        <v>271824.83093166747</v>
      </c>
      <c r="G142" s="23">
        <f t="shared" si="93"/>
        <v>282214.82184979605</v>
      </c>
      <c r="H142" s="23">
        <f t="shared" si="93"/>
        <v>274038.47430845082</v>
      </c>
      <c r="I142" s="23">
        <f t="shared" si="93"/>
        <v>280795.05035241245</v>
      </c>
      <c r="J142" s="23">
        <f t="shared" si="93"/>
        <v>291527.91097083932</v>
      </c>
      <c r="K142" s="23">
        <f t="shared" si="93"/>
        <v>283355.78243493818</v>
      </c>
      <c r="L142" s="23">
        <f t="shared" si="93"/>
        <v>289780.49196368968</v>
      </c>
      <c r="M142" s="23">
        <f t="shared" si="93"/>
        <v>300856.80412190617</v>
      </c>
      <c r="N142" s="23">
        <f t="shared" si="93"/>
        <v>292989.87903772609</v>
      </c>
      <c r="O142" s="27">
        <f t="shared" si="93"/>
        <v>298763.68721456401</v>
      </c>
    </row>
    <row r="143" spans="1:15" s="2" customFormat="1" x14ac:dyDescent="0.25">
      <c r="A143" s="1" t="s">
        <v>29</v>
      </c>
      <c r="B143" s="20">
        <f>B58</f>
        <v>1012690.5265209858</v>
      </c>
      <c r="C143" s="20">
        <f t="shared" ref="C143:O143" si="94">C58</f>
        <v>1029481.2899549998</v>
      </c>
      <c r="D143" s="23">
        <f t="shared" si="94"/>
        <v>1040195.4883417564</v>
      </c>
      <c r="E143" s="20">
        <f t="shared" si="94"/>
        <v>1048134.6949492202</v>
      </c>
      <c r="F143" s="20">
        <f t="shared" si="94"/>
        <v>1063454.1725235148</v>
      </c>
      <c r="G143" s="23">
        <f t="shared" si="94"/>
        <v>1074521.9394570342</v>
      </c>
      <c r="H143" s="23">
        <f t="shared" si="94"/>
        <v>1084819.4092724428</v>
      </c>
      <c r="I143" s="23">
        <f t="shared" si="94"/>
        <v>1098548.1602167906</v>
      </c>
      <c r="J143" s="23">
        <f t="shared" si="94"/>
        <v>1109981.1634591164</v>
      </c>
      <c r="K143" s="23">
        <f t="shared" si="94"/>
        <v>1121703.2691877058</v>
      </c>
      <c r="L143" s="23">
        <f t="shared" si="94"/>
        <v>1133701.701343728</v>
      </c>
      <c r="M143" s="23">
        <f t="shared" si="94"/>
        <v>1145500.5606898081</v>
      </c>
      <c r="N143" s="23">
        <f t="shared" si="94"/>
        <v>1159841.1803400877</v>
      </c>
      <c r="O143" s="27">
        <f t="shared" si="94"/>
        <v>1168846.4540853836</v>
      </c>
    </row>
    <row r="144" spans="1:15" s="10" customFormat="1" ht="19.5" x14ac:dyDescent="0.3">
      <c r="A144" s="9" t="s">
        <v>30</v>
      </c>
      <c r="B144" s="17">
        <f>B135</f>
        <v>2225433.9459032444</v>
      </c>
      <c r="C144" s="17">
        <f t="shared" ref="C144:O144" si="95">C135</f>
        <v>2252025.6427475</v>
      </c>
      <c r="D144" s="17">
        <f t="shared" si="95"/>
        <v>2253384.5</v>
      </c>
      <c r="E144" s="17">
        <f t="shared" si="95"/>
        <v>2292703.2630098574</v>
      </c>
      <c r="F144" s="17">
        <f t="shared" si="95"/>
        <v>2317432.8124581669</v>
      </c>
      <c r="G144" s="17">
        <f t="shared" si="95"/>
        <v>2343358.3848010702</v>
      </c>
      <c r="H144" s="17">
        <f t="shared" si="95"/>
        <v>2362140.0937152025</v>
      </c>
      <c r="I144" s="17">
        <f t="shared" si="95"/>
        <v>2384893.2113692863</v>
      </c>
      <c r="J144" s="17">
        <f t="shared" si="95"/>
        <v>2411870.9943995057</v>
      </c>
      <c r="K144" s="17">
        <f t="shared" si="95"/>
        <v>2432441.1709015197</v>
      </c>
      <c r="L144" s="17">
        <f t="shared" si="95"/>
        <v>2452986.3581331037</v>
      </c>
      <c r="M144" s="17">
        <f t="shared" si="95"/>
        <v>2480811.3174202899</v>
      </c>
      <c r="N144" s="17">
        <f t="shared" si="95"/>
        <v>2487160.987112171</v>
      </c>
      <c r="O144" s="17">
        <f t="shared" si="95"/>
        <v>2502963.31833523</v>
      </c>
    </row>
    <row r="145" spans="1:15" s="10" customFormat="1" ht="37.5" customHeight="1" x14ac:dyDescent="0.25">
      <c r="A145" s="9" t="s">
        <v>31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</row>
    <row r="146" spans="1:15" s="2" customFormat="1" ht="37.5" x14ac:dyDescent="0.25">
      <c r="A146" s="1" t="s">
        <v>32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</row>
    <row r="147" spans="1:15" x14ac:dyDescent="0.3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41"/>
      <c r="M147" s="41"/>
      <c r="N147" s="41"/>
      <c r="O147" s="41"/>
    </row>
    <row r="148" spans="1:15" x14ac:dyDescent="0.3">
      <c r="A148" s="72" t="s">
        <v>18</v>
      </c>
      <c r="B148" s="47" t="s">
        <v>38</v>
      </c>
      <c r="C148" s="79" t="s">
        <v>39</v>
      </c>
      <c r="D148" s="80"/>
      <c r="E148" s="81"/>
      <c r="F148" s="79" t="s">
        <v>40</v>
      </c>
      <c r="G148" s="80"/>
      <c r="H148" s="81"/>
      <c r="I148" s="79" t="s">
        <v>41</v>
      </c>
      <c r="J148" s="80"/>
      <c r="K148" s="81"/>
      <c r="L148" s="79" t="s">
        <v>42</v>
      </c>
      <c r="M148" s="80"/>
      <c r="N148" s="81"/>
      <c r="O148" s="47" t="s">
        <v>43</v>
      </c>
    </row>
    <row r="149" spans="1:15" ht="37.5" x14ac:dyDescent="0.3">
      <c r="A149" s="74"/>
      <c r="B149" s="47" t="s">
        <v>10</v>
      </c>
      <c r="C149" s="62" t="s">
        <v>8</v>
      </c>
      <c r="D149" s="47" t="s">
        <v>9</v>
      </c>
      <c r="E149" s="47" t="s">
        <v>10</v>
      </c>
      <c r="F149" s="47" t="s">
        <v>8</v>
      </c>
      <c r="G149" s="47" t="s">
        <v>9</v>
      </c>
      <c r="H149" s="47" t="s">
        <v>10</v>
      </c>
      <c r="I149" s="47" t="s">
        <v>8</v>
      </c>
      <c r="J149" s="47" t="s">
        <v>9</v>
      </c>
      <c r="K149" s="47" t="s">
        <v>10</v>
      </c>
      <c r="L149" s="47" t="s">
        <v>8</v>
      </c>
      <c r="M149" s="47" t="s">
        <v>9</v>
      </c>
      <c r="N149" s="47" t="s">
        <v>10</v>
      </c>
      <c r="O149" s="47" t="s">
        <v>8</v>
      </c>
    </row>
    <row r="150" spans="1:15" x14ac:dyDescent="0.3">
      <c r="A150" s="88" t="s">
        <v>33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90"/>
      <c r="O150" s="90"/>
    </row>
    <row r="151" spans="1:15" s="7" customFormat="1" x14ac:dyDescent="0.3">
      <c r="A151" s="6" t="s">
        <v>21</v>
      </c>
      <c r="B151" s="17">
        <f t="shared" ref="B151:O151" si="96">B153+B154+B155</f>
        <v>2531140.6523603187</v>
      </c>
      <c r="C151" s="17">
        <f t="shared" si="96"/>
        <v>2539185.3762997612</v>
      </c>
      <c r="D151" s="17">
        <f t="shared" si="96"/>
        <v>2553909.4437036221</v>
      </c>
      <c r="E151" s="17">
        <f t="shared" si="96"/>
        <v>2582920.5345834885</v>
      </c>
      <c r="F151" s="17">
        <f t="shared" si="96"/>
        <v>2594432.0224176529</v>
      </c>
      <c r="G151" s="17">
        <f t="shared" si="96"/>
        <v>2603119.1972710267</v>
      </c>
      <c r="H151" s="17">
        <f t="shared" si="96"/>
        <v>2632934.4361864096</v>
      </c>
      <c r="I151" s="17">
        <f t="shared" si="96"/>
        <v>2648104.7309125997</v>
      </c>
      <c r="J151" s="17">
        <f t="shared" si="96"/>
        <v>2653703.9040918862</v>
      </c>
      <c r="K151" s="17">
        <f t="shared" si="96"/>
        <v>2684346.6301358156</v>
      </c>
      <c r="L151" s="17">
        <f t="shared" si="96"/>
        <v>2701664.7378399782</v>
      </c>
      <c r="M151" s="17">
        <f t="shared" si="96"/>
        <v>2705703.3160105511</v>
      </c>
      <c r="N151" s="17">
        <f t="shared" si="96"/>
        <v>2737197.4422097541</v>
      </c>
      <c r="O151" s="17">
        <f t="shared" si="96"/>
        <v>2755005.4031373374</v>
      </c>
    </row>
    <row r="152" spans="1:15" x14ac:dyDescent="0.3">
      <c r="A152" s="8" t="s">
        <v>22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2" customFormat="1" ht="37.5" x14ac:dyDescent="0.25">
      <c r="A153" s="1" t="s">
        <v>23</v>
      </c>
      <c r="B153" s="14">
        <v>813844.5</v>
      </c>
      <c r="C153" s="14">
        <v>814250.8</v>
      </c>
      <c r="D153" s="14">
        <v>814250.8</v>
      </c>
      <c r="E153" s="14">
        <v>815472.2</v>
      </c>
      <c r="F153" s="14">
        <v>815879.3</v>
      </c>
      <c r="G153" s="14">
        <v>815879.3</v>
      </c>
      <c r="H153" s="14">
        <v>817103.1</v>
      </c>
      <c r="I153" s="14">
        <v>817511.1</v>
      </c>
      <c r="J153" s="14">
        <v>817511.1</v>
      </c>
      <c r="K153" s="14">
        <v>818737.3</v>
      </c>
      <c r="L153" s="14">
        <v>819146.1</v>
      </c>
      <c r="M153" s="14">
        <v>819146.1</v>
      </c>
      <c r="N153" s="14">
        <v>820374.8</v>
      </c>
      <c r="O153" s="14">
        <v>820784.4</v>
      </c>
    </row>
    <row r="154" spans="1:15" s="2" customFormat="1" ht="37.5" x14ac:dyDescent="0.25">
      <c r="A154" s="1" t="s">
        <v>24</v>
      </c>
      <c r="B154" s="14">
        <v>104468.5</v>
      </c>
      <c r="C154" s="14">
        <v>104520.3</v>
      </c>
      <c r="D154" s="14">
        <v>104624.9</v>
      </c>
      <c r="E154" s="14">
        <v>104781.9</v>
      </c>
      <c r="F154" s="14">
        <v>104833.9</v>
      </c>
      <c r="G154" s="14">
        <v>104938.8</v>
      </c>
      <c r="H154" s="14">
        <v>105096.2</v>
      </c>
      <c r="I154" s="14">
        <v>105148.4</v>
      </c>
      <c r="J154" s="14">
        <v>105253.6</v>
      </c>
      <c r="K154" s="14">
        <v>105411.5</v>
      </c>
      <c r="L154" s="14">
        <v>105463.8</v>
      </c>
      <c r="M154" s="14">
        <v>105569.4</v>
      </c>
      <c r="N154" s="14">
        <v>105727.7</v>
      </c>
      <c r="O154" s="14">
        <v>105780.2</v>
      </c>
    </row>
    <row r="155" spans="1:15" s="2" customFormat="1" ht="37.5" x14ac:dyDescent="0.25">
      <c r="A155" s="1" t="s">
        <v>25</v>
      </c>
      <c r="B155" s="36">
        <f t="shared" ref="B155:F155" si="97">B75+5125</f>
        <v>1612827.6523603187</v>
      </c>
      <c r="C155" s="36">
        <f t="shared" si="97"/>
        <v>1620414.2762997609</v>
      </c>
      <c r="D155" s="23">
        <f t="shared" si="97"/>
        <v>1635033.7437036219</v>
      </c>
      <c r="E155" s="36">
        <f t="shared" si="97"/>
        <v>1662666.4345834884</v>
      </c>
      <c r="F155" s="36">
        <f t="shared" si="97"/>
        <v>1673718.8224176529</v>
      </c>
      <c r="G155" s="23">
        <f>G75+5125</f>
        <v>1682301.0972710268</v>
      </c>
      <c r="H155" s="23">
        <f t="shared" ref="H155:O155" si="98">H75+5125</f>
        <v>1710735.1361864095</v>
      </c>
      <c r="I155" s="23">
        <f t="shared" si="98"/>
        <v>1725445.2309125999</v>
      </c>
      <c r="J155" s="23">
        <f t="shared" si="98"/>
        <v>1730939.2040918865</v>
      </c>
      <c r="K155" s="23">
        <f t="shared" si="98"/>
        <v>1760197.8301358153</v>
      </c>
      <c r="L155" s="23">
        <f t="shared" si="98"/>
        <v>1777054.837839978</v>
      </c>
      <c r="M155" s="23">
        <f t="shared" si="98"/>
        <v>1780987.8160105511</v>
      </c>
      <c r="N155" s="23">
        <f t="shared" si="98"/>
        <v>1811094.9422097539</v>
      </c>
      <c r="O155" s="27">
        <f t="shared" si="98"/>
        <v>1828440.8031373373</v>
      </c>
    </row>
    <row r="156" spans="1:15" s="2" customFormat="1" x14ac:dyDescent="0.25">
      <c r="A156" s="1" t="s">
        <v>26</v>
      </c>
      <c r="B156" s="36"/>
      <c r="C156" s="36"/>
      <c r="D156" s="23"/>
      <c r="E156" s="36"/>
      <c r="F156" s="36"/>
      <c r="G156" s="23"/>
      <c r="H156" s="23"/>
      <c r="I156" s="23"/>
      <c r="J156" s="23"/>
      <c r="K156" s="23"/>
      <c r="L156" s="23"/>
      <c r="M156" s="23"/>
      <c r="N156" s="23"/>
      <c r="O156" s="27"/>
    </row>
    <row r="157" spans="1:15" s="2" customFormat="1" x14ac:dyDescent="0.25">
      <c r="A157" s="1" t="s">
        <v>27</v>
      </c>
      <c r="B157" s="20">
        <f>B77</f>
        <v>53844.578319625049</v>
      </c>
      <c r="C157" s="20">
        <f t="shared" ref="C157:O157" si="99">C77</f>
        <v>55205.619416532696</v>
      </c>
      <c r="D157" s="23">
        <f t="shared" si="99"/>
        <v>54962.519631064606</v>
      </c>
      <c r="E157" s="20">
        <f t="shared" si="99"/>
        <v>55513.760247533421</v>
      </c>
      <c r="F157" s="20">
        <f t="shared" si="99"/>
        <v>57027.40485727827</v>
      </c>
      <c r="G157" s="23">
        <f t="shared" si="99"/>
        <v>56556.432700365476</v>
      </c>
      <c r="H157" s="23">
        <f t="shared" si="99"/>
        <v>57123.659294711884</v>
      </c>
      <c r="I157" s="23">
        <f t="shared" si="99"/>
        <v>58795.254407853892</v>
      </c>
      <c r="J157" s="23">
        <f t="shared" si="99"/>
        <v>58196.569248676067</v>
      </c>
      <c r="K157" s="23">
        <f t="shared" si="99"/>
        <v>58780.245414258527</v>
      </c>
      <c r="L157" s="23">
        <f t="shared" si="99"/>
        <v>60559.112040089509</v>
      </c>
      <c r="M157" s="23">
        <f t="shared" si="99"/>
        <v>59884.269756887668</v>
      </c>
      <c r="N157" s="23">
        <f t="shared" si="99"/>
        <v>60484.87253127202</v>
      </c>
      <c r="O157" s="27">
        <f t="shared" si="99"/>
        <v>62315.326289252102</v>
      </c>
    </row>
    <row r="158" spans="1:15" s="2" customFormat="1" x14ac:dyDescent="0.25">
      <c r="A158" s="1" t="s">
        <v>28</v>
      </c>
      <c r="B158" s="20">
        <f>B78</f>
        <v>298763.68721456401</v>
      </c>
      <c r="C158" s="20">
        <f t="shared" ref="C158:O158" si="100">C78</f>
        <v>310484.22185380716</v>
      </c>
      <c r="D158" s="23">
        <f t="shared" si="100"/>
        <v>302072.56528789556</v>
      </c>
      <c r="E158" s="20">
        <f t="shared" si="100"/>
        <v>308025.36151821545</v>
      </c>
      <c r="F158" s="20">
        <f t="shared" si="100"/>
        <v>320730.20117498277</v>
      </c>
      <c r="G158" s="23">
        <f t="shared" si="100"/>
        <v>310832.66968124453</v>
      </c>
      <c r="H158" s="23">
        <f t="shared" si="100"/>
        <v>316958.09700224368</v>
      </c>
      <c r="I158" s="23">
        <f t="shared" si="100"/>
        <v>330672.83741140721</v>
      </c>
      <c r="J158" s="23">
        <f t="shared" si="100"/>
        <v>319846.81710200058</v>
      </c>
      <c r="K158" s="23">
        <f t="shared" si="100"/>
        <v>326149.8818153087</v>
      </c>
      <c r="L158" s="23">
        <f t="shared" si="100"/>
        <v>340593.0225337494</v>
      </c>
      <c r="M158" s="23">
        <f t="shared" si="100"/>
        <v>329122.37479795859</v>
      </c>
      <c r="N158" s="23">
        <f t="shared" si="100"/>
        <v>335608.22838795261</v>
      </c>
      <c r="O158" s="27">
        <f t="shared" si="100"/>
        <v>350470.22018722811</v>
      </c>
    </row>
    <row r="159" spans="1:15" s="2" customFormat="1" x14ac:dyDescent="0.25">
      <c r="A159" s="1" t="s">
        <v>29</v>
      </c>
      <c r="B159" s="20">
        <f>B79</f>
        <v>1168846.4540853836</v>
      </c>
      <c r="C159" s="20">
        <f t="shared" ref="C159:O159" si="101">C79</f>
        <v>1182156.5786318821</v>
      </c>
      <c r="D159" s="23">
        <f t="shared" si="101"/>
        <v>1195796.2569306304</v>
      </c>
      <c r="E159" s="20">
        <f t="shared" si="101"/>
        <v>1205080.6941620305</v>
      </c>
      <c r="F159" s="20">
        <f t="shared" si="101"/>
        <v>1221167.7457267342</v>
      </c>
      <c r="G159" s="23">
        <f t="shared" si="101"/>
        <v>1230474.3483816185</v>
      </c>
      <c r="H159" s="23">
        <f t="shared" si="101"/>
        <v>1240028.0342927293</v>
      </c>
      <c r="I159" s="23">
        <f t="shared" si="101"/>
        <v>1259023.9458442628</v>
      </c>
      <c r="J159" s="23">
        <f t="shared" si="101"/>
        <v>1266158.1044846852</v>
      </c>
      <c r="K159" s="23">
        <f t="shared" si="101"/>
        <v>1275988.8472872183</v>
      </c>
      <c r="L159" s="23">
        <f t="shared" si="101"/>
        <v>1296794.6642195908</v>
      </c>
      <c r="M159" s="23">
        <f t="shared" si="101"/>
        <v>1302876.6895147411</v>
      </c>
      <c r="N159" s="23">
        <f t="shared" si="101"/>
        <v>1312992.5238585474</v>
      </c>
      <c r="O159" s="27">
        <f t="shared" si="101"/>
        <v>1334401.7094819588</v>
      </c>
    </row>
    <row r="160" spans="1:15" s="10" customFormat="1" ht="19.5" x14ac:dyDescent="0.3">
      <c r="A160" s="9" t="s">
        <v>30</v>
      </c>
      <c r="B160" s="17">
        <f>B151</f>
        <v>2531140.6523603187</v>
      </c>
      <c r="C160" s="17">
        <f t="shared" ref="C160:O160" si="102">C151</f>
        <v>2539185.3762997612</v>
      </c>
      <c r="D160" s="17">
        <f t="shared" si="102"/>
        <v>2553909.4437036221</v>
      </c>
      <c r="E160" s="17">
        <f t="shared" si="102"/>
        <v>2582920.5345834885</v>
      </c>
      <c r="F160" s="17">
        <f t="shared" si="102"/>
        <v>2594432.0224176529</v>
      </c>
      <c r="G160" s="17">
        <f t="shared" si="102"/>
        <v>2603119.1972710267</v>
      </c>
      <c r="H160" s="17">
        <f t="shared" si="102"/>
        <v>2632934.4361864096</v>
      </c>
      <c r="I160" s="17">
        <f t="shared" si="102"/>
        <v>2648104.7309125997</v>
      </c>
      <c r="J160" s="17">
        <f t="shared" si="102"/>
        <v>2653703.9040918862</v>
      </c>
      <c r="K160" s="17">
        <f t="shared" si="102"/>
        <v>2684346.6301358156</v>
      </c>
      <c r="L160" s="17">
        <f t="shared" si="102"/>
        <v>2701664.7378399782</v>
      </c>
      <c r="M160" s="17">
        <f t="shared" si="102"/>
        <v>2705703.3160105511</v>
      </c>
      <c r="N160" s="17">
        <f t="shared" si="102"/>
        <v>2737197.4422097541</v>
      </c>
      <c r="O160" s="17">
        <f t="shared" si="102"/>
        <v>2755005.4031373374</v>
      </c>
    </row>
    <row r="161" spans="1:15" s="10" customFormat="1" ht="37.5" customHeight="1" x14ac:dyDescent="0.25">
      <c r="A161" s="9" t="s">
        <v>31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</row>
    <row r="162" spans="1:15" s="2" customFormat="1" ht="37.5" x14ac:dyDescent="0.25">
      <c r="A162" s="1" t="s">
        <v>32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</row>
    <row r="163" spans="1:15" s="2" customFormat="1" x14ac:dyDescent="0.25">
      <c r="A163" s="6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s="2" customFormat="1" x14ac:dyDescent="0.25">
      <c r="A164" s="6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s="2" customFormat="1" x14ac:dyDescent="0.25">
      <c r="A165" s="6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s="2" customFormat="1" x14ac:dyDescent="0.25">
      <c r="A166" s="6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s="2" customFormat="1" x14ac:dyDescent="0.25">
      <c r="A167" s="6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s="2" customFormat="1" x14ac:dyDescent="0.25">
      <c r="A168" s="6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s="2" customFormat="1" x14ac:dyDescent="0.25">
      <c r="A169" s="6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s="2" customFormat="1" x14ac:dyDescent="0.25">
      <c r="A170" s="6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s="2" customFormat="1" x14ac:dyDescent="0.25">
      <c r="A171" s="6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s="2" customFormat="1" x14ac:dyDescent="0.25">
      <c r="A172" s="6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s="2" customFormat="1" x14ac:dyDescent="0.25">
      <c r="A173" s="6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x14ac:dyDescent="0.3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41"/>
      <c r="M174" s="41"/>
      <c r="N174" s="41"/>
      <c r="O174" s="41"/>
    </row>
    <row r="175" spans="1:15" x14ac:dyDescent="0.3">
      <c r="A175" s="72" t="s">
        <v>18</v>
      </c>
      <c r="B175" s="72" t="s">
        <v>43</v>
      </c>
      <c r="C175" s="73"/>
      <c r="D175" s="59"/>
      <c r="E175" s="59"/>
      <c r="F175" s="75"/>
      <c r="G175" s="76"/>
      <c r="H175" s="76"/>
      <c r="I175" s="75"/>
      <c r="J175" s="76"/>
      <c r="K175" s="76"/>
      <c r="L175" s="75"/>
      <c r="M175" s="76"/>
      <c r="N175" s="76"/>
      <c r="O175" s="48"/>
    </row>
    <row r="176" spans="1:15" x14ac:dyDescent="0.3">
      <c r="A176" s="74"/>
      <c r="B176" s="47" t="s">
        <v>9</v>
      </c>
      <c r="C176" s="62" t="s">
        <v>10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1:15" x14ac:dyDescent="0.3">
      <c r="A177" s="82" t="s">
        <v>33</v>
      </c>
      <c r="B177" s="83"/>
      <c r="C177" s="83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5"/>
      <c r="O177" s="85"/>
    </row>
    <row r="178" spans="1:15" s="7" customFormat="1" x14ac:dyDescent="0.3">
      <c r="A178" s="6" t="s">
        <v>21</v>
      </c>
      <c r="B178" s="17">
        <f>B180+B181+B182</f>
        <v>2757382.4748588465</v>
      </c>
      <c r="C178" s="17">
        <f>C180+C181+C182</f>
        <v>2789722.5005916269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x14ac:dyDescent="0.3">
      <c r="A179" s="8" t="s">
        <v>22</v>
      </c>
      <c r="B179" s="17"/>
      <c r="C179" s="17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s="2" customFormat="1" ht="37.5" x14ac:dyDescent="0.25">
      <c r="A180" s="1" t="s">
        <v>23</v>
      </c>
      <c r="B180" s="14">
        <v>820784.4</v>
      </c>
      <c r="C180" s="14">
        <v>822015.5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s="2" customFormat="1" ht="37.5" x14ac:dyDescent="0.25">
      <c r="A181" s="1" t="s">
        <v>24</v>
      </c>
      <c r="B181" s="14">
        <v>105886.1</v>
      </c>
      <c r="C181" s="14">
        <v>106044.9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s="2" customFormat="1" ht="37.5" x14ac:dyDescent="0.25">
      <c r="A182" s="1" t="s">
        <v>25</v>
      </c>
      <c r="B182" s="36">
        <f>B96+5125</f>
        <v>1830711.9748588465</v>
      </c>
      <c r="C182" s="36">
        <f>C96+5125</f>
        <v>1861662.1005916269</v>
      </c>
      <c r="D182" s="32"/>
      <c r="E182" s="35"/>
      <c r="F182" s="35"/>
      <c r="G182" s="32"/>
      <c r="H182" s="32"/>
      <c r="I182" s="32"/>
      <c r="J182" s="32"/>
      <c r="K182" s="32"/>
      <c r="L182" s="32"/>
      <c r="M182" s="32"/>
      <c r="N182" s="32"/>
      <c r="O182" s="33"/>
    </row>
    <row r="183" spans="1:15" s="2" customFormat="1" x14ac:dyDescent="0.25">
      <c r="A183" s="1" t="s">
        <v>26</v>
      </c>
      <c r="B183" s="36"/>
      <c r="C183" s="36"/>
      <c r="D183" s="32"/>
      <c r="E183" s="35"/>
      <c r="F183" s="35"/>
      <c r="G183" s="32"/>
      <c r="H183" s="32"/>
      <c r="I183" s="32"/>
      <c r="J183" s="32"/>
      <c r="K183" s="32"/>
      <c r="L183" s="32"/>
      <c r="M183" s="32"/>
      <c r="N183" s="32"/>
      <c r="O183" s="33"/>
    </row>
    <row r="184" spans="1:15" s="2" customFormat="1" x14ac:dyDescent="0.25">
      <c r="A184" s="1" t="s">
        <v>27</v>
      </c>
      <c r="B184" s="20">
        <f t="shared" ref="B184:C186" si="103">B98</f>
        <v>61561.029310080521</v>
      </c>
      <c r="C184" s="36">
        <f t="shared" si="103"/>
        <v>62178.448962147639</v>
      </c>
      <c r="D184" s="32"/>
      <c r="E184" s="35"/>
      <c r="F184" s="35"/>
      <c r="G184" s="32"/>
      <c r="H184" s="32"/>
      <c r="I184" s="32"/>
      <c r="J184" s="32"/>
      <c r="K184" s="32"/>
      <c r="L184" s="32"/>
      <c r="M184" s="32"/>
      <c r="N184" s="32"/>
      <c r="O184" s="33"/>
    </row>
    <row r="185" spans="1:15" s="2" customFormat="1" x14ac:dyDescent="0.25">
      <c r="A185" s="1" t="s">
        <v>28</v>
      </c>
      <c r="B185" s="20">
        <f t="shared" si="103"/>
        <v>338337.80129230145</v>
      </c>
      <c r="C185" s="36">
        <f t="shared" si="103"/>
        <v>345005.2587828153</v>
      </c>
      <c r="D185" s="32"/>
      <c r="E185" s="35"/>
      <c r="F185" s="35"/>
      <c r="G185" s="32"/>
      <c r="H185" s="32"/>
      <c r="I185" s="32"/>
      <c r="J185" s="32"/>
      <c r="K185" s="32"/>
      <c r="L185" s="32"/>
      <c r="M185" s="32"/>
      <c r="N185" s="32"/>
      <c r="O185" s="33"/>
    </row>
    <row r="186" spans="1:15" s="2" customFormat="1" x14ac:dyDescent="0.25">
      <c r="A186" s="1" t="s">
        <v>29</v>
      </c>
      <c r="B186" s="20">
        <f t="shared" si="103"/>
        <v>1339357.2368211539</v>
      </c>
      <c r="C186" s="36">
        <f t="shared" si="103"/>
        <v>1349756.3145265868</v>
      </c>
      <c r="D186" s="32"/>
      <c r="E186" s="35"/>
      <c r="F186" s="35"/>
      <c r="G186" s="32"/>
      <c r="H186" s="32"/>
      <c r="I186" s="32"/>
      <c r="J186" s="32"/>
      <c r="K186" s="32"/>
      <c r="L186" s="32"/>
      <c r="M186" s="32"/>
      <c r="N186" s="32"/>
      <c r="O186" s="33"/>
    </row>
    <row r="187" spans="1:15" s="10" customFormat="1" ht="19.5" x14ac:dyDescent="0.3">
      <c r="A187" s="9" t="s">
        <v>30</v>
      </c>
      <c r="B187" s="17">
        <f>B178</f>
        <v>2757382.4748588465</v>
      </c>
      <c r="C187" s="17">
        <f t="shared" ref="C187" si="104">C178</f>
        <v>2789722.5005916269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s="10" customFormat="1" ht="37.5" customHeight="1" x14ac:dyDescent="0.25">
      <c r="A188" s="9" t="s">
        <v>31</v>
      </c>
      <c r="B188" s="64">
        <v>0</v>
      </c>
      <c r="C188" s="64"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s="2" customFormat="1" ht="37.5" x14ac:dyDescent="0.25">
      <c r="A189" s="1" t="s">
        <v>32</v>
      </c>
      <c r="B189" s="36">
        <v>0</v>
      </c>
      <c r="C189" s="36"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x14ac:dyDescent="0.3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41"/>
      <c r="M190" s="41"/>
      <c r="N190" s="41"/>
      <c r="O190" s="41"/>
    </row>
    <row r="191" spans="1:15" x14ac:dyDescent="0.3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41"/>
      <c r="M191" s="41"/>
      <c r="N191" s="41"/>
      <c r="O191" s="41"/>
    </row>
    <row r="192" spans="1:15" x14ac:dyDescent="0.3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41"/>
      <c r="M192" s="41"/>
      <c r="N192" s="41"/>
      <c r="O192" s="41"/>
    </row>
    <row r="193" spans="1:15" x14ac:dyDescent="0.3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41"/>
      <c r="M193" s="41"/>
      <c r="N193" s="41"/>
      <c r="O193" s="41"/>
    </row>
    <row r="194" spans="1:15" x14ac:dyDescent="0.3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41"/>
      <c r="M194" s="41"/>
      <c r="N194" s="41"/>
      <c r="O194" s="41"/>
    </row>
    <row r="195" spans="1:15" x14ac:dyDescent="0.3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41"/>
      <c r="M195" s="41"/>
      <c r="N195" s="41"/>
      <c r="O195" s="41"/>
    </row>
    <row r="196" spans="1:15" x14ac:dyDescent="0.3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41"/>
      <c r="M196" s="41"/>
      <c r="N196" s="41"/>
      <c r="O196" s="41"/>
    </row>
    <row r="197" spans="1:15" x14ac:dyDescent="0.3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41"/>
      <c r="M197" s="41"/>
      <c r="N197" s="41"/>
      <c r="O197" s="41"/>
    </row>
    <row r="199" spans="1:15" x14ac:dyDescent="0.3">
      <c r="C199" s="42"/>
      <c r="D199" s="42"/>
      <c r="M199" s="42"/>
    </row>
    <row r="200" spans="1:15" x14ac:dyDescent="0.3">
      <c r="A200" s="93" t="s">
        <v>18</v>
      </c>
      <c r="B200" s="93" t="s">
        <v>35</v>
      </c>
      <c r="C200" s="93" t="s">
        <v>36</v>
      </c>
      <c r="D200" s="79" t="s">
        <v>0</v>
      </c>
      <c r="E200" s="86"/>
      <c r="F200" s="87"/>
      <c r="G200" s="79" t="s">
        <v>1</v>
      </c>
      <c r="H200" s="86"/>
      <c r="I200" s="87"/>
      <c r="J200" s="79" t="s">
        <v>2</v>
      </c>
      <c r="K200" s="86"/>
      <c r="L200" s="87"/>
      <c r="M200" s="79" t="s">
        <v>3</v>
      </c>
      <c r="N200" s="86"/>
      <c r="O200" s="87"/>
    </row>
    <row r="201" spans="1:15" ht="37.5" x14ac:dyDescent="0.3">
      <c r="A201" s="94"/>
      <c r="B201" s="94"/>
      <c r="C201" s="101"/>
      <c r="D201" s="45" t="s">
        <v>8</v>
      </c>
      <c r="E201" s="45" t="s">
        <v>9</v>
      </c>
      <c r="F201" s="45" t="s">
        <v>10</v>
      </c>
      <c r="G201" s="45" t="s">
        <v>8</v>
      </c>
      <c r="H201" s="45" t="s">
        <v>9</v>
      </c>
      <c r="I201" s="45" t="s">
        <v>10</v>
      </c>
      <c r="J201" s="45" t="s">
        <v>8</v>
      </c>
      <c r="K201" s="45" t="s">
        <v>9</v>
      </c>
      <c r="L201" s="45" t="s">
        <v>10</v>
      </c>
      <c r="M201" s="45" t="s">
        <v>8</v>
      </c>
      <c r="N201" s="45" t="s">
        <v>9</v>
      </c>
      <c r="O201" s="45" t="s">
        <v>10</v>
      </c>
    </row>
    <row r="202" spans="1:15" x14ac:dyDescent="0.3">
      <c r="A202" s="88" t="s">
        <v>34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7"/>
    </row>
    <row r="203" spans="1:15" x14ac:dyDescent="0.3">
      <c r="A203" s="6" t="s">
        <v>21</v>
      </c>
      <c r="B203" s="17">
        <f>B19+B30-B117</f>
        <v>526035.60000000009</v>
      </c>
      <c r="C203" s="17">
        <f>C19+C30-C117+3530.5</f>
        <v>446182.70000000019</v>
      </c>
      <c r="D203" s="17">
        <f t="shared" ref="D203:O203" si="105">D19+D30-D117+5125</f>
        <v>311688.29999999981</v>
      </c>
      <c r="E203" s="17">
        <f t="shared" si="105"/>
        <v>370297.5</v>
      </c>
      <c r="F203" s="17">
        <f t="shared" si="105"/>
        <v>372777.40000000037</v>
      </c>
      <c r="G203" s="17">
        <f t="shared" si="105"/>
        <v>286810.28590618214</v>
      </c>
      <c r="H203" s="17">
        <f t="shared" si="105"/>
        <v>316384</v>
      </c>
      <c r="I203" s="17">
        <f t="shared" si="105"/>
        <v>333092.04843567917</v>
      </c>
      <c r="J203" s="17">
        <f t="shared" si="105"/>
        <v>316280.29999999981</v>
      </c>
      <c r="K203" s="17">
        <f t="shared" si="105"/>
        <v>322259.20000000019</v>
      </c>
      <c r="L203" s="17">
        <f t="shared" si="105"/>
        <v>346305.90217936365</v>
      </c>
      <c r="M203" s="17">
        <f t="shared" si="105"/>
        <v>323905.73279999988</v>
      </c>
      <c r="N203" s="17">
        <f t="shared" si="105"/>
        <v>329859.72700000042</v>
      </c>
      <c r="O203" s="17">
        <f t="shared" si="105"/>
        <v>354685.47975564189</v>
      </c>
    </row>
    <row r="204" spans="1:15" x14ac:dyDescent="0.3">
      <c r="A204" s="8" t="s">
        <v>22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18"/>
      <c r="N204" s="18"/>
      <c r="O204" s="18"/>
    </row>
    <row r="205" spans="1:15" ht="37.5" x14ac:dyDescent="0.3">
      <c r="A205" s="1" t="s">
        <v>23</v>
      </c>
      <c r="B205" s="15">
        <f t="shared" ref="B205:O205" si="106">B21-B119</f>
        <v>149374.89999999991</v>
      </c>
      <c r="C205" s="15">
        <f t="shared" si="106"/>
        <v>160754.69999999995</v>
      </c>
      <c r="D205" s="15">
        <f t="shared" si="106"/>
        <v>161140.69999999995</v>
      </c>
      <c r="E205" s="15">
        <f t="shared" si="106"/>
        <v>161302</v>
      </c>
      <c r="F205" s="15">
        <f t="shared" si="106"/>
        <v>161624.60000000009</v>
      </c>
      <c r="G205" s="15">
        <f t="shared" si="106"/>
        <v>166326.5</v>
      </c>
      <c r="H205" s="15">
        <f t="shared" si="106"/>
        <v>166493</v>
      </c>
      <c r="I205" s="15">
        <f t="shared" si="106"/>
        <v>166826</v>
      </c>
      <c r="J205" s="15">
        <f t="shared" si="106"/>
        <v>174153.69999999995</v>
      </c>
      <c r="K205" s="15">
        <f t="shared" si="106"/>
        <v>174328</v>
      </c>
      <c r="L205" s="15">
        <f t="shared" si="106"/>
        <v>174676.70000000007</v>
      </c>
      <c r="M205" s="15">
        <f t="shared" si="106"/>
        <v>176773.30000000005</v>
      </c>
      <c r="N205" s="15">
        <f t="shared" si="106"/>
        <v>176950.30000000005</v>
      </c>
      <c r="O205" s="15">
        <f t="shared" si="106"/>
        <v>177304.19999999995</v>
      </c>
    </row>
    <row r="206" spans="1:15" ht="37.5" x14ac:dyDescent="0.3">
      <c r="A206" s="1" t="s">
        <v>24</v>
      </c>
      <c r="B206" s="15">
        <f t="shared" ref="B206:O206" si="107">B22-B120</f>
        <v>34063.500000000015</v>
      </c>
      <c r="C206" s="15">
        <f t="shared" si="107"/>
        <v>35579.099999999991</v>
      </c>
      <c r="D206" s="15">
        <f t="shared" si="107"/>
        <v>26051.899999999994</v>
      </c>
      <c r="E206" s="15">
        <f t="shared" si="107"/>
        <v>26078</v>
      </c>
      <c r="F206" s="15">
        <f t="shared" si="107"/>
        <v>26130.100000000006</v>
      </c>
      <c r="G206" s="15">
        <f t="shared" si="107"/>
        <v>26479.5</v>
      </c>
      <c r="H206" s="15">
        <f t="shared" si="107"/>
        <v>26506</v>
      </c>
      <c r="I206" s="15">
        <f t="shared" si="107"/>
        <v>26559</v>
      </c>
      <c r="J206" s="15">
        <f t="shared" si="107"/>
        <v>26812.199999999997</v>
      </c>
      <c r="K206" s="15">
        <f t="shared" si="107"/>
        <v>26839</v>
      </c>
      <c r="L206" s="15">
        <f t="shared" si="107"/>
        <v>26892.699999999997</v>
      </c>
      <c r="M206" s="15">
        <f t="shared" si="107"/>
        <v>27551.399999999994</v>
      </c>
      <c r="N206" s="15">
        <f t="shared" si="107"/>
        <v>27579</v>
      </c>
      <c r="O206" s="15">
        <f t="shared" si="107"/>
        <v>27579</v>
      </c>
    </row>
    <row r="207" spans="1:15" ht="37.5" x14ac:dyDescent="0.3">
      <c r="A207" s="1" t="s">
        <v>25</v>
      </c>
      <c r="B207" s="20">
        <v>342597.2</v>
      </c>
      <c r="C207" s="20">
        <v>249848.8</v>
      </c>
      <c r="D207" s="20">
        <f t="shared" ref="D207:O207" si="108">D30-5125</f>
        <v>119370.7</v>
      </c>
      <c r="E207" s="20">
        <f t="shared" si="108"/>
        <v>158281.4</v>
      </c>
      <c r="F207" s="23">
        <f t="shared" si="108"/>
        <v>179897.7</v>
      </c>
      <c r="G207" s="23">
        <f t="shared" si="108"/>
        <v>88879.285906182369</v>
      </c>
      <c r="H207" s="23">
        <f t="shared" si="108"/>
        <v>118260</v>
      </c>
      <c r="I207" s="23">
        <f t="shared" si="108"/>
        <v>134582.0484356794</v>
      </c>
      <c r="J207" s="23">
        <f t="shared" si="108"/>
        <v>110189.4</v>
      </c>
      <c r="K207" s="23">
        <f t="shared" si="108"/>
        <v>115967.2</v>
      </c>
      <c r="L207" s="27">
        <f t="shared" si="108"/>
        <v>139611.50217936386</v>
      </c>
      <c r="M207" s="23">
        <f t="shared" si="108"/>
        <v>114456.03279999999</v>
      </c>
      <c r="N207" s="23">
        <f t="shared" si="108"/>
        <v>120205.42699999998</v>
      </c>
      <c r="O207" s="27">
        <f t="shared" si="108"/>
        <v>144677.27975564159</v>
      </c>
    </row>
    <row r="208" spans="1:15" x14ac:dyDescent="0.3">
      <c r="A208" s="1" t="s">
        <v>26</v>
      </c>
      <c r="B208" s="19"/>
      <c r="C208" s="19"/>
      <c r="D208" s="19"/>
      <c r="E208" s="19"/>
      <c r="F208" s="22"/>
      <c r="G208" s="22"/>
      <c r="H208" s="22"/>
      <c r="I208" s="22"/>
      <c r="J208" s="22"/>
      <c r="K208" s="22"/>
      <c r="L208" s="25"/>
      <c r="M208" s="22"/>
      <c r="N208" s="22"/>
      <c r="O208" s="25"/>
    </row>
    <row r="209" spans="1:15" x14ac:dyDescent="0.3">
      <c r="A209" s="1" t="s">
        <v>27</v>
      </c>
      <c r="B209" s="20">
        <v>73736.7</v>
      </c>
      <c r="C209" s="20">
        <v>87147.9</v>
      </c>
      <c r="D209" s="20">
        <v>96694</v>
      </c>
      <c r="E209" s="20">
        <v>101783</v>
      </c>
      <c r="F209" s="23">
        <f>F207/E207*E209</f>
        <v>115683.38161717044</v>
      </c>
      <c r="G209" s="23">
        <f>D209*1.038</f>
        <v>100368.372</v>
      </c>
      <c r="H209" s="23">
        <v>103678</v>
      </c>
      <c r="I209" s="23">
        <f t="shared" ref="I209:I210" si="109">F209*1.033</f>
        <v>119500.93321053706</v>
      </c>
      <c r="J209" s="23">
        <v>98037</v>
      </c>
      <c r="K209" s="23">
        <v>101278</v>
      </c>
      <c r="L209" s="27">
        <f t="shared" ref="L209:L210" si="110">I209*1.036</f>
        <v>123802.9668061164</v>
      </c>
      <c r="M209" s="23">
        <f t="shared" ref="M209:M210" si="111">J209*1.037</f>
        <v>101664.36899999999</v>
      </c>
      <c r="N209" s="23">
        <f t="shared" ref="N209:N210" si="112">K209*1.035</f>
        <v>104822.73</v>
      </c>
      <c r="O209" s="27">
        <f t="shared" ref="O209:O210" si="113">L209*1.035</f>
        <v>128136.07064433047</v>
      </c>
    </row>
    <row r="210" spans="1:15" x14ac:dyDescent="0.3">
      <c r="A210" s="1" t="s">
        <v>29</v>
      </c>
      <c r="B210" s="20">
        <v>2265.1</v>
      </c>
      <c r="C210" s="20">
        <v>2463.6</v>
      </c>
      <c r="D210" s="20">
        <f>D209/E209*E210</f>
        <v>2281.998540031243</v>
      </c>
      <c r="E210" s="20">
        <v>2402.1</v>
      </c>
      <c r="F210" s="23">
        <f>F209/E209*E210</f>
        <v>2730.1519014236669</v>
      </c>
      <c r="G210" s="23">
        <v>2252.8000000000002</v>
      </c>
      <c r="H210" s="23">
        <v>2486</v>
      </c>
      <c r="I210" s="23">
        <f t="shared" si="109"/>
        <v>2820.2469141706479</v>
      </c>
      <c r="J210" s="23">
        <f t="shared" ref="J210" si="114">G210*1.038</f>
        <v>2338.4064000000003</v>
      </c>
      <c r="K210" s="23">
        <v>2486</v>
      </c>
      <c r="L210" s="27">
        <f t="shared" si="110"/>
        <v>2921.7758030807913</v>
      </c>
      <c r="M210" s="23">
        <f t="shared" si="111"/>
        <v>2424.9274368000001</v>
      </c>
      <c r="N210" s="23">
        <f t="shared" si="112"/>
        <v>2573.0099999999998</v>
      </c>
      <c r="O210" s="27">
        <f t="shared" si="113"/>
        <v>3024.0379561886189</v>
      </c>
    </row>
    <row r="211" spans="1:15" x14ac:dyDescent="0.3">
      <c r="A211" s="9" t="s">
        <v>30</v>
      </c>
      <c r="B211" s="24">
        <v>544781.9</v>
      </c>
      <c r="C211" s="24">
        <v>454457.9</v>
      </c>
      <c r="D211" s="17">
        <f>D203</f>
        <v>311688.29999999981</v>
      </c>
      <c r="E211" s="17">
        <f t="shared" ref="E211:O211" si="115">E203</f>
        <v>370297.5</v>
      </c>
      <c r="F211" s="17">
        <f t="shared" si="115"/>
        <v>372777.40000000037</v>
      </c>
      <c r="G211" s="17">
        <f t="shared" si="115"/>
        <v>286810.28590618214</v>
      </c>
      <c r="H211" s="17">
        <f t="shared" si="115"/>
        <v>316384</v>
      </c>
      <c r="I211" s="17">
        <f t="shared" si="115"/>
        <v>333092.04843567917</v>
      </c>
      <c r="J211" s="17">
        <f t="shared" si="115"/>
        <v>316280.29999999981</v>
      </c>
      <c r="K211" s="17">
        <f t="shared" si="115"/>
        <v>322259.20000000019</v>
      </c>
      <c r="L211" s="17">
        <f t="shared" si="115"/>
        <v>346305.90217936365</v>
      </c>
      <c r="M211" s="17">
        <f t="shared" si="115"/>
        <v>323905.73279999988</v>
      </c>
      <c r="N211" s="17">
        <f t="shared" si="115"/>
        <v>329859.72700000042</v>
      </c>
      <c r="O211" s="17">
        <f t="shared" si="115"/>
        <v>354685.47975564189</v>
      </c>
    </row>
    <row r="212" spans="1:15" ht="39.75" customHeight="1" x14ac:dyDescent="0.3">
      <c r="A212" s="9" t="s">
        <v>31</v>
      </c>
      <c r="B212" s="24">
        <f>B203-B211</f>
        <v>-18746.29999999993</v>
      </c>
      <c r="C212" s="24">
        <f t="shared" ref="C212:O212" si="116">C203-C211</f>
        <v>-8275.199999999837</v>
      </c>
      <c r="D212" s="24">
        <f t="shared" si="116"/>
        <v>0</v>
      </c>
      <c r="E212" s="24">
        <f t="shared" si="116"/>
        <v>0</v>
      </c>
      <c r="F212" s="24">
        <f t="shared" si="116"/>
        <v>0</v>
      </c>
      <c r="G212" s="24">
        <f t="shared" si="116"/>
        <v>0</v>
      </c>
      <c r="H212" s="24">
        <f t="shared" si="116"/>
        <v>0</v>
      </c>
      <c r="I212" s="24">
        <f t="shared" si="116"/>
        <v>0</v>
      </c>
      <c r="J212" s="24">
        <f t="shared" si="116"/>
        <v>0</v>
      </c>
      <c r="K212" s="24">
        <f t="shared" si="116"/>
        <v>0</v>
      </c>
      <c r="L212" s="24">
        <f t="shared" si="116"/>
        <v>0</v>
      </c>
      <c r="M212" s="24">
        <f t="shared" si="116"/>
        <v>0</v>
      </c>
      <c r="N212" s="24">
        <f t="shared" si="116"/>
        <v>0</v>
      </c>
      <c r="O212" s="24">
        <f t="shared" si="116"/>
        <v>0</v>
      </c>
    </row>
    <row r="213" spans="1:15" ht="37.5" x14ac:dyDescent="0.3">
      <c r="A213" s="1" t="s">
        <v>32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</row>
    <row r="215" spans="1:15" x14ac:dyDescent="0.3">
      <c r="B215" s="42"/>
    </row>
    <row r="223" spans="1:15" x14ac:dyDescent="0.3">
      <c r="B223" s="42"/>
    </row>
    <row r="224" spans="1:15" x14ac:dyDescent="0.3">
      <c r="A224" s="72" t="s">
        <v>18</v>
      </c>
      <c r="B224" s="72" t="s">
        <v>4</v>
      </c>
      <c r="C224" s="74"/>
      <c r="D224" s="74"/>
      <c r="E224" s="72" t="s">
        <v>5</v>
      </c>
      <c r="F224" s="74"/>
      <c r="G224" s="74"/>
      <c r="H224" s="72" t="s">
        <v>6</v>
      </c>
      <c r="I224" s="74"/>
      <c r="J224" s="74"/>
      <c r="K224" s="72" t="s">
        <v>7</v>
      </c>
      <c r="L224" s="74"/>
      <c r="M224" s="74"/>
      <c r="N224" s="72" t="s">
        <v>38</v>
      </c>
      <c r="O224" s="72"/>
    </row>
    <row r="225" spans="1:15" ht="37.5" x14ac:dyDescent="0.3">
      <c r="A225" s="74"/>
      <c r="B225" s="45" t="s">
        <v>8</v>
      </c>
      <c r="C225" s="62" t="s">
        <v>9</v>
      </c>
      <c r="D225" s="45" t="s">
        <v>10</v>
      </c>
      <c r="E225" s="45" t="s">
        <v>8</v>
      </c>
      <c r="F225" s="45" t="s">
        <v>9</v>
      </c>
      <c r="G225" s="45" t="s">
        <v>10</v>
      </c>
      <c r="H225" s="45" t="s">
        <v>8</v>
      </c>
      <c r="I225" s="45" t="s">
        <v>9</v>
      </c>
      <c r="J225" s="45" t="s">
        <v>10</v>
      </c>
      <c r="K225" s="45" t="s">
        <v>8</v>
      </c>
      <c r="L225" s="45" t="s">
        <v>9</v>
      </c>
      <c r="M225" s="45" t="s">
        <v>10</v>
      </c>
      <c r="N225" s="47" t="s">
        <v>8</v>
      </c>
      <c r="O225" s="47" t="s">
        <v>9</v>
      </c>
    </row>
    <row r="226" spans="1:15" x14ac:dyDescent="0.3">
      <c r="A226" s="77" t="s">
        <v>34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13"/>
      <c r="O226" s="13"/>
    </row>
    <row r="227" spans="1:15" x14ac:dyDescent="0.3">
      <c r="A227" s="6" t="s">
        <v>21</v>
      </c>
      <c r="B227" s="17">
        <f t="shared" ref="B227:O227" si="117">B50+B61-B135+5125</f>
        <v>330931.84998079948</v>
      </c>
      <c r="C227" s="17">
        <f t="shared" si="117"/>
        <v>336943.59194499953</v>
      </c>
      <c r="D227" s="17">
        <f t="shared" si="117"/>
        <v>386230.36878821487</v>
      </c>
      <c r="E227" s="17">
        <f t="shared" si="117"/>
        <v>338039.55823012814</v>
      </c>
      <c r="F227" s="17">
        <f t="shared" si="117"/>
        <v>343997.65267918492</v>
      </c>
      <c r="G227" s="17">
        <f t="shared" si="117"/>
        <v>370371.91065715579</v>
      </c>
      <c r="H227" s="17">
        <f t="shared" si="117"/>
        <v>345376.32676818268</v>
      </c>
      <c r="I227" s="17">
        <f t="shared" si="117"/>
        <v>351271.3752175984</v>
      </c>
      <c r="J227" s="17">
        <f t="shared" si="117"/>
        <v>378509.64530884149</v>
      </c>
      <c r="K227" s="17">
        <f t="shared" si="117"/>
        <v>352817.95747830067</v>
      </c>
      <c r="L227" s="17">
        <f t="shared" si="117"/>
        <v>358633.30162456119</v>
      </c>
      <c r="M227" s="17">
        <f t="shared" si="117"/>
        <v>386792.34035872435</v>
      </c>
      <c r="N227" s="17">
        <f t="shared" si="117"/>
        <v>358103.30063256342</v>
      </c>
      <c r="O227" s="17">
        <f t="shared" si="117"/>
        <v>363493.22067492222</v>
      </c>
    </row>
    <row r="228" spans="1:15" x14ac:dyDescent="0.3">
      <c r="A228" s="8" t="s">
        <v>22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ht="37.5" x14ac:dyDescent="0.3">
      <c r="A229" s="1" t="s">
        <v>23</v>
      </c>
      <c r="B229" s="15">
        <f t="shared" ref="B229:M229" si="118">B52-B137</f>
        <v>179467</v>
      </c>
      <c r="C229" s="15">
        <f t="shared" si="118"/>
        <v>179646.59999999998</v>
      </c>
      <c r="D229" s="15">
        <f t="shared" si="118"/>
        <v>180005.90000000002</v>
      </c>
      <c r="E229" s="15">
        <f t="shared" si="118"/>
        <v>182236.59999999998</v>
      </c>
      <c r="F229" s="15">
        <f t="shared" si="118"/>
        <v>182419</v>
      </c>
      <c r="G229" s="15">
        <f t="shared" si="118"/>
        <v>182783.80000000005</v>
      </c>
      <c r="H229" s="15">
        <f t="shared" si="118"/>
        <v>185084.60000000009</v>
      </c>
      <c r="I229" s="15">
        <f t="shared" si="118"/>
        <v>185269.79999999993</v>
      </c>
      <c r="J229" s="15">
        <f t="shared" si="118"/>
        <v>185640.30000000005</v>
      </c>
      <c r="K229" s="15">
        <f t="shared" si="118"/>
        <v>188013.09999999998</v>
      </c>
      <c r="L229" s="15">
        <f t="shared" si="118"/>
        <v>188201.30000000005</v>
      </c>
      <c r="M229" s="15">
        <f t="shared" si="118"/>
        <v>188577.70000000007</v>
      </c>
      <c r="N229" s="15">
        <v>188577.7</v>
      </c>
      <c r="O229" s="15">
        <v>188577.7</v>
      </c>
    </row>
    <row r="230" spans="1:15" ht="37.5" x14ac:dyDescent="0.3">
      <c r="A230" s="1" t="s">
        <v>24</v>
      </c>
      <c r="B230" s="15">
        <f t="shared" ref="B230:M230" si="119">B53-B138</f>
        <v>27578.900000000009</v>
      </c>
      <c r="C230" s="15">
        <f t="shared" si="119"/>
        <v>27580</v>
      </c>
      <c r="D230" s="15">
        <f t="shared" si="119"/>
        <v>27580</v>
      </c>
      <c r="E230" s="15">
        <f t="shared" si="119"/>
        <v>27581</v>
      </c>
      <c r="F230" s="15">
        <f t="shared" si="119"/>
        <v>27581</v>
      </c>
      <c r="G230" s="15">
        <f t="shared" si="119"/>
        <v>27581</v>
      </c>
      <c r="H230" s="15">
        <f t="shared" si="119"/>
        <v>27581.999999999985</v>
      </c>
      <c r="I230" s="15">
        <f t="shared" si="119"/>
        <v>27582.000000000015</v>
      </c>
      <c r="J230" s="15">
        <f t="shared" si="119"/>
        <v>27581.999999999985</v>
      </c>
      <c r="K230" s="15">
        <f t="shared" si="119"/>
        <v>27583</v>
      </c>
      <c r="L230" s="15">
        <f t="shared" si="119"/>
        <v>27583</v>
      </c>
      <c r="M230" s="15">
        <f t="shared" si="119"/>
        <v>27638.099999999991</v>
      </c>
      <c r="N230" s="60">
        <v>27638.2</v>
      </c>
      <c r="O230" s="15">
        <v>27638.2</v>
      </c>
    </row>
    <row r="231" spans="1:15" ht="37.5" x14ac:dyDescent="0.3">
      <c r="A231" s="1" t="s">
        <v>25</v>
      </c>
      <c r="B231" s="36">
        <f t="shared" ref="B231:O231" si="120">B61-5125</f>
        <v>118760.9499808</v>
      </c>
      <c r="C231" s="36">
        <f t="shared" si="120"/>
        <v>124591.99194499997</v>
      </c>
      <c r="D231" s="23">
        <f t="shared" si="120"/>
        <v>149770.55726733341</v>
      </c>
      <c r="E231" s="36">
        <f t="shared" si="120"/>
        <v>123096.95823012799</v>
      </c>
      <c r="F231" s="36">
        <f t="shared" si="120"/>
        <v>128872.65267918495</v>
      </c>
      <c r="G231" s="23">
        <f t="shared" si="120"/>
        <v>154882.1106571554</v>
      </c>
      <c r="H231" s="23">
        <f t="shared" si="120"/>
        <v>127584.72676818245</v>
      </c>
      <c r="I231" s="23">
        <f t="shared" si="120"/>
        <v>133294.57521759803</v>
      </c>
      <c r="J231" s="23">
        <f t="shared" si="120"/>
        <v>160162.34530884153</v>
      </c>
      <c r="K231" s="23">
        <f t="shared" si="120"/>
        <v>132096.85747830066</v>
      </c>
      <c r="L231" s="23">
        <f t="shared" si="120"/>
        <v>137724.00162456118</v>
      </c>
      <c r="M231" s="23">
        <f t="shared" si="120"/>
        <v>165451.54035872445</v>
      </c>
      <c r="N231" s="23">
        <f t="shared" si="120"/>
        <v>136762.4006325629</v>
      </c>
      <c r="O231" s="27">
        <f t="shared" si="120"/>
        <v>142152.32067492255</v>
      </c>
    </row>
    <row r="232" spans="1:15" x14ac:dyDescent="0.3">
      <c r="A232" s="1" t="s">
        <v>26</v>
      </c>
      <c r="B232" s="36"/>
      <c r="C232" s="36"/>
      <c r="D232" s="23"/>
      <c r="E232" s="36"/>
      <c r="F232" s="36"/>
      <c r="G232" s="23"/>
      <c r="H232" s="23"/>
      <c r="I232" s="23"/>
      <c r="J232" s="23"/>
      <c r="K232" s="23"/>
      <c r="L232" s="23"/>
      <c r="M232" s="23"/>
      <c r="N232" s="23"/>
      <c r="O232" s="27"/>
    </row>
    <row r="233" spans="1:15" x14ac:dyDescent="0.3">
      <c r="A233" s="1" t="s">
        <v>27</v>
      </c>
      <c r="B233" s="20">
        <f t="shared" ref="B233:O233" si="121">B63</f>
        <v>105324.286284</v>
      </c>
      <c r="C233" s="20">
        <f t="shared" si="121"/>
        <v>108491.52554999999</v>
      </c>
      <c r="D233" s="23">
        <f t="shared" si="121"/>
        <v>131993.38447961461</v>
      </c>
      <c r="E233" s="20">
        <f t="shared" si="121"/>
        <v>109010.63630393999</v>
      </c>
      <c r="F233" s="20">
        <f t="shared" si="121"/>
        <v>112071.74589314999</v>
      </c>
      <c r="G233" s="23">
        <f t="shared" si="121"/>
        <v>136349.16616744187</v>
      </c>
      <c r="H233" s="23">
        <f t="shared" si="121"/>
        <v>112826.00857457788</v>
      </c>
      <c r="I233" s="23">
        <f t="shared" si="121"/>
        <v>115770.11350762393</v>
      </c>
      <c r="J233" s="23">
        <f t="shared" si="121"/>
        <v>140848.68865096744</v>
      </c>
      <c r="K233" s="23">
        <f t="shared" si="121"/>
        <v>116662.09286611353</v>
      </c>
      <c r="L233" s="23">
        <f t="shared" si="121"/>
        <v>119474.7571398679</v>
      </c>
      <c r="M233" s="23">
        <f t="shared" si="121"/>
        <v>145355.84668779839</v>
      </c>
      <c r="N233" s="23">
        <f t="shared" si="121"/>
        <v>120628.60402356139</v>
      </c>
      <c r="O233" s="27">
        <f t="shared" si="121"/>
        <v>123178.4746112038</v>
      </c>
    </row>
    <row r="234" spans="1:15" x14ac:dyDescent="0.3">
      <c r="A234" s="1" t="s">
        <v>29</v>
      </c>
      <c r="B234" s="20">
        <f t="shared" ref="B234:O234" si="122">B64</f>
        <v>2512.2248245248002</v>
      </c>
      <c r="C234" s="20">
        <f t="shared" si="122"/>
        <v>3294.231119999999</v>
      </c>
      <c r="D234" s="23">
        <f t="shared" si="122"/>
        <v>3679.0547711176391</v>
      </c>
      <c r="E234" s="20">
        <f t="shared" si="122"/>
        <v>2600.1526933831678</v>
      </c>
      <c r="F234" s="20">
        <f t="shared" si="122"/>
        <v>3402.9407469599987</v>
      </c>
      <c r="G234" s="23">
        <f t="shared" si="122"/>
        <v>3800.463578564521</v>
      </c>
      <c r="H234" s="23">
        <f t="shared" si="122"/>
        <v>2691.1580376515785</v>
      </c>
      <c r="I234" s="23">
        <f t="shared" si="122"/>
        <v>3515.2377916096784</v>
      </c>
      <c r="J234" s="23">
        <f t="shared" si="122"/>
        <v>3925.8788766571497</v>
      </c>
      <c r="K234" s="23">
        <f t="shared" si="122"/>
        <v>2782.6574109317321</v>
      </c>
      <c r="L234" s="23">
        <f t="shared" si="122"/>
        <v>3627.7254009411881</v>
      </c>
      <c r="M234" s="23">
        <f t="shared" si="122"/>
        <v>4051.5070007101785</v>
      </c>
      <c r="N234" s="23">
        <f t="shared" si="122"/>
        <v>2877.267762903411</v>
      </c>
      <c r="O234" s="27">
        <f t="shared" si="122"/>
        <v>3740.1848883703647</v>
      </c>
    </row>
    <row r="235" spans="1:15" x14ac:dyDescent="0.3">
      <c r="A235" s="9" t="s">
        <v>30</v>
      </c>
      <c r="B235" s="17">
        <f t="shared" ref="B235:O235" si="123">B227</f>
        <v>330931.84998079948</v>
      </c>
      <c r="C235" s="17">
        <f t="shared" si="123"/>
        <v>336943.59194499953</v>
      </c>
      <c r="D235" s="17">
        <f t="shared" si="123"/>
        <v>386230.36878821487</v>
      </c>
      <c r="E235" s="17">
        <f t="shared" si="123"/>
        <v>338039.55823012814</v>
      </c>
      <c r="F235" s="17">
        <f t="shared" si="123"/>
        <v>343997.65267918492</v>
      </c>
      <c r="G235" s="17">
        <f t="shared" si="123"/>
        <v>370371.91065715579</v>
      </c>
      <c r="H235" s="17">
        <f t="shared" si="123"/>
        <v>345376.32676818268</v>
      </c>
      <c r="I235" s="17">
        <f t="shared" si="123"/>
        <v>351271.3752175984</v>
      </c>
      <c r="J235" s="17">
        <f t="shared" si="123"/>
        <v>378509.64530884149</v>
      </c>
      <c r="K235" s="17">
        <f t="shared" si="123"/>
        <v>352817.95747830067</v>
      </c>
      <c r="L235" s="17">
        <f t="shared" si="123"/>
        <v>358633.30162456119</v>
      </c>
      <c r="M235" s="17">
        <f t="shared" si="123"/>
        <v>386792.34035872435</v>
      </c>
      <c r="N235" s="17">
        <f t="shared" si="123"/>
        <v>358103.30063256342</v>
      </c>
      <c r="O235" s="17">
        <f t="shared" si="123"/>
        <v>363493.22067492222</v>
      </c>
    </row>
    <row r="236" spans="1:15" ht="41.25" customHeight="1" x14ac:dyDescent="0.3">
      <c r="A236" s="9" t="s">
        <v>31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</row>
    <row r="237" spans="1:15" ht="37.5" x14ac:dyDescent="0.3">
      <c r="A237" s="1" t="s">
        <v>32</v>
      </c>
      <c r="B237" s="36">
        <v>0</v>
      </c>
      <c r="C237" s="36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</row>
    <row r="239" spans="1:15" x14ac:dyDescent="0.3">
      <c r="A239" s="72" t="s">
        <v>18</v>
      </c>
      <c r="B239" s="47" t="s">
        <v>38</v>
      </c>
      <c r="C239" s="79" t="s">
        <v>39</v>
      </c>
      <c r="D239" s="80"/>
      <c r="E239" s="81"/>
      <c r="F239" s="79" t="s">
        <v>40</v>
      </c>
      <c r="G239" s="80"/>
      <c r="H239" s="81"/>
      <c r="I239" s="79" t="s">
        <v>41</v>
      </c>
      <c r="J239" s="80"/>
      <c r="K239" s="81"/>
      <c r="L239" s="79" t="s">
        <v>42</v>
      </c>
      <c r="M239" s="80"/>
      <c r="N239" s="81"/>
      <c r="O239" s="47" t="s">
        <v>43</v>
      </c>
    </row>
    <row r="240" spans="1:15" ht="37.5" x14ac:dyDescent="0.3">
      <c r="A240" s="74"/>
      <c r="B240" s="47" t="s">
        <v>10</v>
      </c>
      <c r="C240" s="62" t="s">
        <v>8</v>
      </c>
      <c r="D240" s="47" t="s">
        <v>9</v>
      </c>
      <c r="E240" s="47" t="s">
        <v>10</v>
      </c>
      <c r="F240" s="47" t="s">
        <v>8</v>
      </c>
      <c r="G240" s="47" t="s">
        <v>9</v>
      </c>
      <c r="H240" s="47" t="s">
        <v>10</v>
      </c>
      <c r="I240" s="47" t="s">
        <v>8</v>
      </c>
      <c r="J240" s="47" t="s">
        <v>9</v>
      </c>
      <c r="K240" s="47" t="s">
        <v>10</v>
      </c>
      <c r="L240" s="47" t="s">
        <v>8</v>
      </c>
      <c r="M240" s="47" t="s">
        <v>9</v>
      </c>
      <c r="N240" s="47" t="s">
        <v>10</v>
      </c>
      <c r="O240" s="47" t="s">
        <v>8</v>
      </c>
    </row>
    <row r="241" spans="1:15" x14ac:dyDescent="0.3">
      <c r="A241" s="77" t="s">
        <v>34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13"/>
      <c r="O241" s="13"/>
    </row>
    <row r="242" spans="1:15" x14ac:dyDescent="0.3">
      <c r="A242" s="6" t="s">
        <v>21</v>
      </c>
      <c r="B242" s="17">
        <f t="shared" ref="B242:O242" si="124">B71+B82-B151+5125</f>
        <v>392216.01310984511</v>
      </c>
      <c r="C242" s="17">
        <f t="shared" si="124"/>
        <v>362887.19745280454</v>
      </c>
      <c r="D242" s="17">
        <f t="shared" si="124"/>
        <v>368491.31761584524</v>
      </c>
      <c r="E242" s="17">
        <f t="shared" si="124"/>
        <v>398100.50991624966</v>
      </c>
      <c r="F242" s="17">
        <f t="shared" si="124"/>
        <v>368152.11476874724</v>
      </c>
      <c r="G242" s="17">
        <f t="shared" si="124"/>
        <v>373328.06222670479</v>
      </c>
      <c r="H242" s="17">
        <f t="shared" si="124"/>
        <v>403792.28000382101</v>
      </c>
      <c r="I242" s="17">
        <f t="shared" si="124"/>
        <v>373274.97212657845</v>
      </c>
      <c r="J242" s="17">
        <f t="shared" si="124"/>
        <v>378293.30673127947</v>
      </c>
      <c r="K242" s="17">
        <f t="shared" si="124"/>
        <v>409637.43702393165</v>
      </c>
      <c r="L242" s="17">
        <f t="shared" si="124"/>
        <v>378388.14129037596</v>
      </c>
      <c r="M242" s="17">
        <f t="shared" si="124"/>
        <v>383390.75442648586</v>
      </c>
      <c r="N242" s="17">
        <f t="shared" si="124"/>
        <v>415640.30309762573</v>
      </c>
      <c r="O242" s="17">
        <f t="shared" si="124"/>
        <v>383481.837087797</v>
      </c>
    </row>
    <row r="243" spans="1:15" x14ac:dyDescent="0.3">
      <c r="A243" s="8" t="s">
        <v>22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1:15" ht="37.5" x14ac:dyDescent="0.3">
      <c r="A244" s="1" t="s">
        <v>23</v>
      </c>
      <c r="B244" s="15">
        <v>188672</v>
      </c>
      <c r="C244" s="15">
        <v>188765.9</v>
      </c>
      <c r="D244" s="15">
        <v>188954.9</v>
      </c>
      <c r="E244" s="15">
        <v>189049.3</v>
      </c>
      <c r="F244" s="15">
        <v>189143.4</v>
      </c>
      <c r="G244" s="15">
        <v>189332.8</v>
      </c>
      <c r="H244" s="15">
        <v>189427.4</v>
      </c>
      <c r="I244" s="15">
        <v>189521.7</v>
      </c>
      <c r="J244" s="15">
        <v>189711.4</v>
      </c>
      <c r="K244" s="15">
        <v>189806.3</v>
      </c>
      <c r="L244" s="15">
        <v>189900.79999999999</v>
      </c>
      <c r="M244" s="15">
        <v>190090.9</v>
      </c>
      <c r="N244" s="15">
        <v>190185.9</v>
      </c>
      <c r="O244" s="15">
        <v>190280.6</v>
      </c>
    </row>
    <row r="245" spans="1:15" ht="37.5" x14ac:dyDescent="0.3">
      <c r="A245" s="1" t="s">
        <v>24</v>
      </c>
      <c r="B245" s="15">
        <v>27679.599999999999</v>
      </c>
      <c r="C245" s="15">
        <v>27693.5</v>
      </c>
      <c r="D245" s="15">
        <v>27693.5</v>
      </c>
      <c r="E245" s="15">
        <v>27735</v>
      </c>
      <c r="F245" s="15">
        <v>27748.799999999999</v>
      </c>
      <c r="G245" s="15">
        <v>27748.799999999999</v>
      </c>
      <c r="H245" s="15">
        <v>27790.5</v>
      </c>
      <c r="I245" s="15">
        <v>27804.3</v>
      </c>
      <c r="J245" s="15">
        <v>27804.3</v>
      </c>
      <c r="K245" s="15">
        <v>27846.1</v>
      </c>
      <c r="L245" s="15">
        <v>27860</v>
      </c>
      <c r="M245" s="15">
        <v>27860</v>
      </c>
      <c r="N245" s="15">
        <v>27901.7</v>
      </c>
      <c r="O245" s="15">
        <v>27915.7</v>
      </c>
    </row>
    <row r="246" spans="1:15" ht="37.5" x14ac:dyDescent="0.3">
      <c r="A246" s="1" t="s">
        <v>25</v>
      </c>
      <c r="B246" s="36">
        <f t="shared" ref="B246:O246" si="125">B82-5125</f>
        <v>170739.4131098449</v>
      </c>
      <c r="C246" s="36">
        <f t="shared" si="125"/>
        <v>141302.79745280492</v>
      </c>
      <c r="D246" s="23">
        <f t="shared" si="125"/>
        <v>146717.91761584513</v>
      </c>
      <c r="E246" s="36">
        <f t="shared" si="125"/>
        <v>176191.20991625008</v>
      </c>
      <c r="F246" s="36">
        <f t="shared" si="125"/>
        <v>146134.91476874746</v>
      </c>
      <c r="G246" s="23">
        <f t="shared" si="125"/>
        <v>151121.36222670463</v>
      </c>
      <c r="H246" s="23">
        <f t="shared" si="125"/>
        <v>181449.38000382131</v>
      </c>
      <c r="I246" s="23">
        <f t="shared" si="125"/>
        <v>150823.97212657862</v>
      </c>
      <c r="J246" s="23">
        <f t="shared" si="125"/>
        <v>155652.50673127905</v>
      </c>
      <c r="K246" s="23">
        <f t="shared" si="125"/>
        <v>186860.03702393212</v>
      </c>
      <c r="L246" s="23">
        <f t="shared" si="125"/>
        <v>155502.44129037598</v>
      </c>
      <c r="M246" s="23">
        <f t="shared" si="125"/>
        <v>160315.05442648614</v>
      </c>
      <c r="N246" s="23">
        <f t="shared" si="125"/>
        <v>192427.60309762612</v>
      </c>
      <c r="O246" s="27">
        <f t="shared" si="125"/>
        <v>160160.63708779687</v>
      </c>
    </row>
    <row r="247" spans="1:15" x14ac:dyDescent="0.3">
      <c r="A247" s="1" t="s">
        <v>26</v>
      </c>
      <c r="B247" s="36"/>
      <c r="C247" s="36"/>
      <c r="D247" s="23"/>
      <c r="E247" s="36"/>
      <c r="F247" s="36"/>
      <c r="G247" s="23"/>
      <c r="H247" s="23"/>
      <c r="I247" s="23"/>
      <c r="J247" s="23"/>
      <c r="K247" s="23"/>
      <c r="L247" s="23"/>
      <c r="M247" s="23"/>
      <c r="N247" s="23"/>
      <c r="O247" s="27"/>
    </row>
    <row r="248" spans="1:15" x14ac:dyDescent="0.3">
      <c r="A248" s="1" t="s">
        <v>27</v>
      </c>
      <c r="B248" s="20">
        <f t="shared" ref="B248:O248" si="126">B84</f>
        <v>123178.4746112038</v>
      </c>
      <c r="C248" s="20">
        <f t="shared" si="126"/>
        <v>150007.23378180794</v>
      </c>
      <c r="D248" s="23">
        <f t="shared" si="126"/>
        <v>124368.09074829178</v>
      </c>
      <c r="E248" s="20">
        <f t="shared" si="126"/>
        <v>126997.0073241511</v>
      </c>
      <c r="F248" s="20">
        <f t="shared" si="126"/>
        <v>154957.4724966076</v>
      </c>
      <c r="G248" s="23">
        <f t="shared" si="126"/>
        <v>127974.76537999224</v>
      </c>
      <c r="H248" s="23">
        <f t="shared" si="126"/>
        <v>130679.92053655146</v>
      </c>
      <c r="I248" s="23">
        <f t="shared" si="126"/>
        <v>159761.15414400242</v>
      </c>
      <c r="J248" s="23">
        <f t="shared" si="126"/>
        <v>131686.03357601201</v>
      </c>
      <c r="K248" s="23">
        <f t="shared" si="126"/>
        <v>134469.63823211144</v>
      </c>
      <c r="L248" s="23">
        <f t="shared" si="126"/>
        <v>164553.98876832248</v>
      </c>
      <c r="M248" s="23">
        <f t="shared" si="126"/>
        <v>135504.92854971634</v>
      </c>
      <c r="N248" s="23">
        <f t="shared" si="126"/>
        <v>138369.25774084264</v>
      </c>
      <c r="O248" s="27">
        <f t="shared" si="126"/>
        <v>169326.05444260381</v>
      </c>
    </row>
    <row r="249" spans="1:15" x14ac:dyDescent="0.3">
      <c r="A249" s="1" t="s">
        <v>29</v>
      </c>
      <c r="B249" s="20">
        <f t="shared" ref="B249:O249" si="127">B85</f>
        <v>3740.1848883703647</v>
      </c>
      <c r="C249" s="20">
        <f t="shared" si="127"/>
        <v>4181.1552247329046</v>
      </c>
      <c r="D249" s="23">
        <f t="shared" si="127"/>
        <v>2966.4630635534168</v>
      </c>
      <c r="E249" s="20">
        <f t="shared" si="127"/>
        <v>3856.1306199098458</v>
      </c>
      <c r="F249" s="20">
        <f t="shared" si="127"/>
        <v>4319.1333471490898</v>
      </c>
      <c r="G249" s="23">
        <f t="shared" si="127"/>
        <v>3052.4904923964655</v>
      </c>
      <c r="H249" s="23">
        <f t="shared" si="127"/>
        <v>3967.9584078872308</v>
      </c>
      <c r="I249" s="23">
        <f t="shared" si="127"/>
        <v>4453.0264809107111</v>
      </c>
      <c r="J249" s="23">
        <f t="shared" si="127"/>
        <v>3141.0127166759626</v>
      </c>
      <c r="K249" s="23">
        <f t="shared" si="127"/>
        <v>4083.02920171596</v>
      </c>
      <c r="L249" s="23">
        <f t="shared" si="127"/>
        <v>4586.6172753380324</v>
      </c>
      <c r="M249" s="23">
        <f t="shared" si="127"/>
        <v>3232.1020854595654</v>
      </c>
      <c r="N249" s="23">
        <f t="shared" si="127"/>
        <v>4201.4370485657228</v>
      </c>
      <c r="O249" s="27">
        <f t="shared" si="127"/>
        <v>4719.6291763228346</v>
      </c>
    </row>
    <row r="250" spans="1:15" x14ac:dyDescent="0.3">
      <c r="A250" s="9" t="s">
        <v>30</v>
      </c>
      <c r="B250" s="17">
        <f t="shared" ref="B250:O250" si="128">B242</f>
        <v>392216.01310984511</v>
      </c>
      <c r="C250" s="17">
        <f t="shared" si="128"/>
        <v>362887.19745280454</v>
      </c>
      <c r="D250" s="17">
        <f t="shared" si="128"/>
        <v>368491.31761584524</v>
      </c>
      <c r="E250" s="17">
        <f t="shared" si="128"/>
        <v>398100.50991624966</v>
      </c>
      <c r="F250" s="17">
        <f t="shared" si="128"/>
        <v>368152.11476874724</v>
      </c>
      <c r="G250" s="17">
        <f t="shared" si="128"/>
        <v>373328.06222670479</v>
      </c>
      <c r="H250" s="17">
        <f t="shared" si="128"/>
        <v>403792.28000382101</v>
      </c>
      <c r="I250" s="17">
        <f t="shared" si="128"/>
        <v>373274.97212657845</v>
      </c>
      <c r="J250" s="17">
        <f t="shared" si="128"/>
        <v>378293.30673127947</v>
      </c>
      <c r="K250" s="17">
        <f t="shared" si="128"/>
        <v>409637.43702393165</v>
      </c>
      <c r="L250" s="17">
        <f t="shared" si="128"/>
        <v>378388.14129037596</v>
      </c>
      <c r="M250" s="17">
        <f t="shared" si="128"/>
        <v>383390.75442648586</v>
      </c>
      <c r="N250" s="17">
        <f t="shared" si="128"/>
        <v>415640.30309762573</v>
      </c>
      <c r="O250" s="17">
        <f t="shared" si="128"/>
        <v>383481.837087797</v>
      </c>
    </row>
    <row r="251" spans="1:15" ht="41.25" customHeight="1" x14ac:dyDescent="0.3">
      <c r="A251" s="9" t="s">
        <v>31</v>
      </c>
      <c r="B251" s="64">
        <v>0</v>
      </c>
      <c r="C251" s="64">
        <v>0</v>
      </c>
      <c r="D251" s="64">
        <v>0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</row>
    <row r="252" spans="1:15" ht="37.5" x14ac:dyDescent="0.3">
      <c r="A252" s="1" t="s">
        <v>32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</row>
    <row r="255" spans="1:15" x14ac:dyDescent="0.3">
      <c r="A255" s="72" t="s">
        <v>18</v>
      </c>
      <c r="B255" s="72" t="s">
        <v>43</v>
      </c>
      <c r="C255" s="73"/>
      <c r="D255" s="59"/>
      <c r="E255" s="59"/>
      <c r="F255" s="75"/>
      <c r="G255" s="76"/>
      <c r="H255" s="76"/>
      <c r="I255" s="75"/>
      <c r="J255" s="76"/>
      <c r="K255" s="76"/>
      <c r="L255" s="75"/>
      <c r="M255" s="76"/>
      <c r="N255" s="76"/>
      <c r="O255" s="48"/>
    </row>
    <row r="256" spans="1:15" x14ac:dyDescent="0.3">
      <c r="A256" s="74"/>
      <c r="B256" s="47" t="s">
        <v>9</v>
      </c>
      <c r="C256" s="62" t="s">
        <v>10</v>
      </c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1:23" x14ac:dyDescent="0.3">
      <c r="A257" s="68" t="s">
        <v>34</v>
      </c>
      <c r="B257" s="69"/>
      <c r="C257" s="69"/>
      <c r="D257" s="70"/>
      <c r="E257" s="70"/>
      <c r="F257" s="70"/>
      <c r="G257" s="70"/>
      <c r="H257" s="70"/>
      <c r="I257" s="70"/>
      <c r="J257" s="70"/>
      <c r="K257" s="70"/>
      <c r="L257" s="70"/>
      <c r="M257" s="71"/>
      <c r="N257" s="13"/>
      <c r="O257" s="13"/>
    </row>
    <row r="258" spans="1:23" x14ac:dyDescent="0.3">
      <c r="A258" s="6" t="s">
        <v>21</v>
      </c>
      <c r="B258" s="17">
        <f>B92-B178+B103+5125</f>
        <v>388459.07595042791</v>
      </c>
      <c r="C258" s="17">
        <f>C92-C178+C103+5125</f>
        <v>421607.97598435957</v>
      </c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8"/>
      <c r="Q258" s="38"/>
      <c r="R258" s="38"/>
      <c r="S258" s="38"/>
      <c r="T258" s="38"/>
      <c r="U258" s="38"/>
      <c r="V258" s="38"/>
      <c r="W258" s="38"/>
    </row>
    <row r="259" spans="1:23" x14ac:dyDescent="0.3">
      <c r="A259" s="8" t="s">
        <v>22</v>
      </c>
      <c r="B259" s="17"/>
      <c r="C259" s="17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23" ht="37.5" x14ac:dyDescent="0.3">
      <c r="A260" s="1" t="s">
        <v>23</v>
      </c>
      <c r="B260" s="15">
        <v>190471</v>
      </c>
      <c r="C260" s="15">
        <v>190566.3</v>
      </c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46"/>
      <c r="O260" s="46"/>
    </row>
    <row r="261" spans="1:23" ht="37.5" x14ac:dyDescent="0.3">
      <c r="A261" s="1" t="s">
        <v>24</v>
      </c>
      <c r="B261" s="15">
        <v>27915.7</v>
      </c>
      <c r="C261" s="15">
        <v>27957.5</v>
      </c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46"/>
      <c r="O261" s="46"/>
    </row>
    <row r="262" spans="1:23" ht="37.5" x14ac:dyDescent="0.3">
      <c r="A262" s="1" t="s">
        <v>25</v>
      </c>
      <c r="B262" s="36">
        <f>B103</f>
        <v>170072.37595042776</v>
      </c>
      <c r="C262" s="36">
        <f>C103</f>
        <v>203084.07598435966</v>
      </c>
      <c r="D262" s="32"/>
      <c r="E262" s="35"/>
      <c r="F262" s="35"/>
      <c r="G262" s="32"/>
      <c r="H262" s="32"/>
      <c r="I262" s="32"/>
      <c r="J262" s="32"/>
      <c r="K262" s="32"/>
      <c r="L262" s="32"/>
      <c r="M262" s="32"/>
      <c r="N262" s="32"/>
      <c r="O262" s="33"/>
    </row>
    <row r="263" spans="1:23" x14ac:dyDescent="0.3">
      <c r="A263" s="1" t="s">
        <v>26</v>
      </c>
      <c r="B263" s="36"/>
      <c r="C263" s="36"/>
      <c r="D263" s="32"/>
      <c r="E263" s="35"/>
      <c r="F263" s="35"/>
      <c r="G263" s="32"/>
      <c r="H263" s="32"/>
      <c r="I263" s="32"/>
      <c r="J263" s="32"/>
      <c r="K263" s="32"/>
      <c r="L263" s="32"/>
      <c r="M263" s="32"/>
      <c r="N263" s="32"/>
      <c r="O263" s="33"/>
    </row>
    <row r="264" spans="1:23" x14ac:dyDescent="0.3">
      <c r="A264" s="1" t="s">
        <v>27</v>
      </c>
      <c r="B264" s="20">
        <f>B105</f>
        <v>139299.06654910839</v>
      </c>
      <c r="C264" s="36">
        <f>C105</f>
        <v>142243.59695758624</v>
      </c>
      <c r="D264" s="32"/>
      <c r="E264" s="35"/>
      <c r="F264" s="35"/>
      <c r="G264" s="32"/>
      <c r="H264" s="32"/>
      <c r="I264" s="32"/>
      <c r="J264" s="32"/>
      <c r="K264" s="32"/>
      <c r="L264" s="32"/>
      <c r="M264" s="32"/>
      <c r="N264" s="32"/>
      <c r="O264" s="33"/>
    </row>
    <row r="265" spans="1:23" x14ac:dyDescent="0.3">
      <c r="A265" s="1" t="s">
        <v>29</v>
      </c>
      <c r="B265" s="20">
        <f>B106</f>
        <v>3322.6009438524334</v>
      </c>
      <c r="C265" s="36">
        <f>C106</f>
        <v>4319.077285925563</v>
      </c>
      <c r="D265" s="32"/>
      <c r="E265" s="35"/>
      <c r="F265" s="35"/>
      <c r="G265" s="32"/>
      <c r="H265" s="32"/>
      <c r="I265" s="32"/>
      <c r="J265" s="32"/>
      <c r="K265" s="32"/>
      <c r="L265" s="32"/>
      <c r="M265" s="32"/>
      <c r="N265" s="32"/>
      <c r="O265" s="33"/>
    </row>
    <row r="266" spans="1:23" x14ac:dyDescent="0.3">
      <c r="A266" s="9" t="s">
        <v>30</v>
      </c>
      <c r="B266" s="17">
        <f t="shared" ref="B266:C266" si="129">B258</f>
        <v>388459.07595042791</v>
      </c>
      <c r="C266" s="17">
        <f t="shared" si="129"/>
        <v>421607.97598435957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23" ht="41.25" customHeight="1" x14ac:dyDescent="0.3">
      <c r="A267" s="9" t="s">
        <v>31</v>
      </c>
      <c r="B267" s="64">
        <v>0</v>
      </c>
      <c r="C267" s="64">
        <v>0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23" ht="37.5" x14ac:dyDescent="0.3">
      <c r="A268" s="1" t="s">
        <v>32</v>
      </c>
      <c r="B268" s="36">
        <v>0</v>
      </c>
      <c r="C268" s="36">
        <v>0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</sheetData>
  <mergeCells count="88">
    <mergeCell ref="A10:O10"/>
    <mergeCell ref="L1:M1"/>
    <mergeCell ref="L2:O2"/>
    <mergeCell ref="L3:O3"/>
    <mergeCell ref="L4:O4"/>
    <mergeCell ref="A9:O9"/>
    <mergeCell ref="A11:O11"/>
    <mergeCell ref="J15:O15"/>
    <mergeCell ref="A16:A17"/>
    <mergeCell ref="B16:B17"/>
    <mergeCell ref="C16:C17"/>
    <mergeCell ref="D16:F16"/>
    <mergeCell ref="G16:I16"/>
    <mergeCell ref="J16:L16"/>
    <mergeCell ref="M16:O16"/>
    <mergeCell ref="A18:O18"/>
    <mergeCell ref="A47:A48"/>
    <mergeCell ref="B47:D47"/>
    <mergeCell ref="E47:G47"/>
    <mergeCell ref="H47:J47"/>
    <mergeCell ref="K47:M47"/>
    <mergeCell ref="N47:O47"/>
    <mergeCell ref="A114:A115"/>
    <mergeCell ref="B114:B115"/>
    <mergeCell ref="C114:C115"/>
    <mergeCell ref="D114:F114"/>
    <mergeCell ref="G114:I114"/>
    <mergeCell ref="A49:O49"/>
    <mergeCell ref="A68:A69"/>
    <mergeCell ref="A226:M226"/>
    <mergeCell ref="A202:O202"/>
    <mergeCell ref="A224:A225"/>
    <mergeCell ref="B224:D224"/>
    <mergeCell ref="E224:G224"/>
    <mergeCell ref="H224:J224"/>
    <mergeCell ref="K224:M224"/>
    <mergeCell ref="N224:O224"/>
    <mergeCell ref="A200:A201"/>
    <mergeCell ref="B200:B201"/>
    <mergeCell ref="C200:C201"/>
    <mergeCell ref="J200:L200"/>
    <mergeCell ref="M200:O200"/>
    <mergeCell ref="D200:F200"/>
    <mergeCell ref="A70:O70"/>
    <mergeCell ref="C68:E68"/>
    <mergeCell ref="F68:H68"/>
    <mergeCell ref="I68:K68"/>
    <mergeCell ref="L68:N68"/>
    <mergeCell ref="A91:O91"/>
    <mergeCell ref="B89:C89"/>
    <mergeCell ref="A134:O134"/>
    <mergeCell ref="A148:A149"/>
    <mergeCell ref="A89:A90"/>
    <mergeCell ref="I89:K89"/>
    <mergeCell ref="L89:N89"/>
    <mergeCell ref="J114:L114"/>
    <mergeCell ref="M114:O114"/>
    <mergeCell ref="A116:O116"/>
    <mergeCell ref="A132:A133"/>
    <mergeCell ref="B132:D132"/>
    <mergeCell ref="E132:G132"/>
    <mergeCell ref="H132:J132"/>
    <mergeCell ref="K132:M132"/>
    <mergeCell ref="N132:O132"/>
    <mergeCell ref="A150:O150"/>
    <mergeCell ref="C148:E148"/>
    <mergeCell ref="F148:H148"/>
    <mergeCell ref="I148:K148"/>
    <mergeCell ref="L148:N148"/>
    <mergeCell ref="A177:O177"/>
    <mergeCell ref="B175:C175"/>
    <mergeCell ref="A239:A240"/>
    <mergeCell ref="A175:A176"/>
    <mergeCell ref="F175:H175"/>
    <mergeCell ref="I175:K175"/>
    <mergeCell ref="L175:N175"/>
    <mergeCell ref="G200:I200"/>
    <mergeCell ref="A241:M241"/>
    <mergeCell ref="C239:E239"/>
    <mergeCell ref="F239:H239"/>
    <mergeCell ref="I239:K239"/>
    <mergeCell ref="L239:N239"/>
    <mergeCell ref="A257:M257"/>
    <mergeCell ref="B255:C255"/>
    <mergeCell ref="A255:A256"/>
    <mergeCell ref="F255:H255"/>
    <mergeCell ref="I255:K255"/>
    <mergeCell ref="L255:N25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бюджетный прогноз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2023-01-26T05:37:17Z</cp:lastPrinted>
  <dcterms:created xsi:type="dcterms:W3CDTF">2020-11-11T04:43:08Z</dcterms:created>
  <dcterms:modified xsi:type="dcterms:W3CDTF">2023-03-02T09:34:00Z</dcterms:modified>
</cp:coreProperties>
</file>