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974E5A4-9EEE-4BF3-91CA-3E7A56F83C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бщий" sheetId="10" r:id="rId1"/>
    <sheet name="Денис" sheetId="1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0" l="1"/>
  <c r="K15" i="10"/>
  <c r="K23" i="10" l="1"/>
  <c r="J22" i="10" l="1"/>
  <c r="F22" i="10"/>
  <c r="F21" i="10"/>
  <c r="J19" i="10"/>
  <c r="F19" i="10"/>
  <c r="J18" i="10"/>
  <c r="F18" i="10"/>
  <c r="F17" i="10" l="1"/>
  <c r="J16" i="10"/>
  <c r="F16" i="10"/>
  <c r="J15" i="10"/>
  <c r="F15" i="10"/>
  <c r="J14" i="10"/>
  <c r="F14" i="10"/>
  <c r="G14" i="10"/>
  <c r="K13" i="10"/>
  <c r="J13" i="10"/>
  <c r="F13" i="10"/>
  <c r="K14" i="10" l="1"/>
  <c r="J23" i="10" l="1"/>
  <c r="F20" i="10" l="1"/>
  <c r="I23" i="10"/>
  <c r="H23" i="10"/>
  <c r="E23" i="10"/>
  <c r="D23" i="10"/>
  <c r="F23" i="10" l="1"/>
  <c r="D22" i="14" l="1"/>
  <c r="E22" i="14"/>
  <c r="F22" i="14"/>
  <c r="H22" i="14"/>
  <c r="I22" i="14"/>
  <c r="K22" i="14"/>
  <c r="K21" i="14"/>
  <c r="J21" i="14"/>
  <c r="G21" i="14"/>
  <c r="F21" i="14"/>
  <c r="C21" i="14" s="1"/>
  <c r="K20" i="14"/>
  <c r="J20" i="14"/>
  <c r="G20" i="14"/>
  <c r="C20" i="14"/>
  <c r="K19" i="14"/>
  <c r="G19" i="14"/>
  <c r="C19" i="14"/>
  <c r="K18" i="14"/>
  <c r="J18" i="14"/>
  <c r="G18" i="14"/>
  <c r="C18" i="14"/>
  <c r="K17" i="14"/>
  <c r="J17" i="14"/>
  <c r="G17" i="14"/>
  <c r="F17" i="14"/>
  <c r="C17" i="14" s="1"/>
  <c r="K16" i="14"/>
  <c r="J16" i="14"/>
  <c r="G16" i="14"/>
  <c r="F16" i="14"/>
  <c r="C16" i="14" s="1"/>
  <c r="K15" i="14"/>
  <c r="J15" i="14"/>
  <c r="G15" i="14" s="1"/>
  <c r="C15" i="14"/>
  <c r="K14" i="14"/>
  <c r="J14" i="14"/>
  <c r="G14" i="14" s="1"/>
  <c r="F14" i="14"/>
  <c r="C14" i="14"/>
  <c r="K13" i="14"/>
  <c r="G13" i="14"/>
  <c r="C13" i="14"/>
  <c r="K12" i="14"/>
  <c r="J12" i="14"/>
  <c r="G12" i="14" s="1"/>
  <c r="F12" i="14"/>
  <c r="C12" i="14"/>
  <c r="K11" i="14"/>
  <c r="J11" i="14"/>
  <c r="G11" i="14" s="1"/>
  <c r="F11" i="14"/>
  <c r="C11" i="14"/>
  <c r="K10" i="14"/>
  <c r="J10" i="14"/>
  <c r="G10" i="14" s="1"/>
  <c r="G22" i="14" s="1"/>
  <c r="F10" i="14"/>
  <c r="C10" i="14" s="1"/>
  <c r="C22" i="14" s="1"/>
  <c r="K9" i="14"/>
  <c r="J9" i="14"/>
  <c r="G9" i="14" s="1"/>
  <c r="F9" i="14"/>
  <c r="C9" i="14" s="1"/>
  <c r="K8" i="14"/>
  <c r="J8" i="14"/>
  <c r="G8" i="14" s="1"/>
  <c r="F8" i="14"/>
  <c r="C8" i="14"/>
  <c r="K7" i="14"/>
  <c r="J7" i="14"/>
  <c r="G7" i="14" s="1"/>
  <c r="F7" i="14"/>
  <c r="C7" i="14"/>
  <c r="K6" i="14"/>
  <c r="J6" i="14"/>
  <c r="G6" i="14" s="1"/>
  <c r="F6" i="14"/>
  <c r="J22" i="14" l="1"/>
  <c r="C6" i="14"/>
  <c r="G15" i="10" l="1"/>
  <c r="G16" i="10"/>
  <c r="G17" i="10"/>
  <c r="G18" i="10"/>
  <c r="G19" i="10"/>
  <c r="G20" i="10"/>
  <c r="G21" i="10"/>
  <c r="G22" i="10"/>
  <c r="G13" i="10"/>
  <c r="C14" i="10"/>
  <c r="C15" i="10"/>
  <c r="C16" i="10"/>
  <c r="C17" i="10"/>
  <c r="C18" i="10"/>
  <c r="C19" i="10"/>
  <c r="C20" i="10"/>
  <c r="C21" i="10"/>
  <c r="C22" i="10"/>
  <c r="C13" i="10"/>
  <c r="G23" i="10" l="1"/>
  <c r="C23" i="10"/>
  <c r="K16" i="10"/>
  <c r="K18" i="10"/>
  <c r="K19" i="10"/>
  <c r="K20" i="10"/>
  <c r="K21" i="10"/>
  <c r="K22" i="10"/>
</calcChain>
</file>

<file path=xl/sharedStrings.xml><?xml version="1.0" encoding="utf-8"?>
<sst xmlns="http://schemas.openxmlformats.org/spreadsheetml/2006/main" count="82" uniqueCount="57">
  <si>
    <t>Экономия в руб. возвращена в бюджет Республики  Башкортостан</t>
  </si>
  <si>
    <t>№ п/п</t>
  </si>
  <si>
    <t>Наименование проекта</t>
  </si>
  <si>
    <t>Предусмотрено на выполнение проекта, руб.</t>
  </si>
  <si>
    <t>всего</t>
  </si>
  <si>
    <t>в том числе</t>
  </si>
  <si>
    <t>за счет бюджета Республики Башкортостан</t>
  </si>
  <si>
    <t xml:space="preserve">за счет местного бюджета </t>
  </si>
  <si>
    <t>за счет других источников</t>
  </si>
  <si>
    <t>Кассовый расход, руб.</t>
  </si>
  <si>
    <t xml:space="preserve">Примечание </t>
  </si>
  <si>
    <t>ИТОГО</t>
  </si>
  <si>
    <t>ОТЧЕТ</t>
  </si>
  <si>
    <t>__________</t>
  </si>
  <si>
    <t>Г.Н. Гончаренко</t>
  </si>
  <si>
    <t xml:space="preserve">
Глава Администрации муниципального района
Мелеузовский район Республики Башкортостан   </t>
  </si>
  <si>
    <t>М.П.</t>
  </si>
  <si>
    <t>Исполнитель ___________</t>
  </si>
  <si>
    <t>Текущий ремонт дорожного полотна с обустройством прилегающей территории в д. Даниловка муниципального района Мелеузовский район Республики Башкортостан</t>
  </si>
  <si>
    <t>об использовании субсидий, предоставленных бюджету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2020 год</t>
  </si>
  <si>
    <t>Текущий ремонт и восстановление дорожного полотна в д. Дмитриевка по ул. Крестьянская, Механизаторов муниципального района Мелеузовский район Республики Башкортостан</t>
  </si>
  <si>
    <t>Текущий ремонт и восстановление дорожного полотна с обустройством прилегающей территории по ул.Школьная, Кленовая и Молодежная в д.Кизрай муниципального района Мелеузовский район Республики Башкортостан</t>
  </si>
  <si>
    <t>Капитальный ремонт ограждения кладбища д.Малошарипово сельского поселения Араслановский сельсовет муниципального района Мелеузовский район Республики Башкортостан</t>
  </si>
  <si>
    <t>Приобретение и установка детской спортивной площадки на территории МОБУ СОШ д. Восточный муниципального района Мелеузовский район Республики Башкортостан</t>
  </si>
  <si>
    <t>Капитальный ремонт изгороди кладбища с. Александровка муниципального района Мелеузовский район Республики Башкортостан</t>
  </si>
  <si>
    <t>Приобретение и установка детской спортивной площадки в д. Сарышево муниципального района Мелеузовский район Республики Башкортостан</t>
  </si>
  <si>
    <t>Капитальный ремонт напольного покрытия в здании филиала МОБУ села Зирган-ООШ д. Антоновка муниципального района Мелеузовский район Республики Башкортостан</t>
  </si>
  <si>
    <t>Приобретение и установка детской спортивной площадки в д. Муллагулово сельского поселения Аптраковский сельсовет МР Мелеузовский район РБ</t>
  </si>
  <si>
    <t>Капитальный ремонт ограждения территории кладбища в д. Новая Казанковка муниципального района Мелеузовский район Республики Башкортостан</t>
  </si>
  <si>
    <t>Капитальный ремонт ограждения передней части кладбища в д. Нурдавлетово сельского поселения Зирганский сельсовет муниципального района Мелеузовский район Республики Башкортостан</t>
  </si>
  <si>
    <t>Приобретение и установка детской спортивной площадки в д. Сыртланово муниципального района Мелеузовский район Республики Башкортостан</t>
  </si>
  <si>
    <t>Капитальный ремонт памятника погибшим воинам в Великой Отечественной войне 1941-1945 гг. в с. Васильевка СП Партизанский сельсовет муниципального района Мелеузовский район Республики Башкортостан</t>
  </si>
  <si>
    <t>Капитальный ремонт и восстановление дорожного полотна с заменой бортового камня на территории МАДОУ д/с № 12 "Малышок" муниципального района Мелеузовский район РБ с заменой ворот и калиток, расположенного по адресу: РБ, г. Мелеуз, 32 микрорайон, д.19</t>
  </si>
  <si>
    <t>Приобретение трактора МТЗ-82 с навесным оборудованием для нужд сельского поселения Мелеузовский сельсовет муниципального района Мелеузовский район Республики Башкортостан</t>
  </si>
  <si>
    <t>Приобретение трактора МТЗ-82 с снеговым отвалом и роторным снегоуборщиком, для нужд сельского поселения Нугушевский сельсовет муниципального района Мелеузовский район Республики Башкортостан</t>
  </si>
  <si>
    <t xml:space="preserve">
Глава Администрации сельского поселения Денисовский сельсовет муниципального района
Мелеузовский район Республики Башкортостан   </t>
  </si>
  <si>
    <t>Н.А. Ядыкина</t>
  </si>
  <si>
    <t>Зам. главы администрации-                                                                                                                                                                                                   начальник Финансового управления</t>
  </si>
  <si>
    <t>об использовании субсидий, предоставленных бюджету муниципального района Мелеузовский район Республики Башкортостан на софинансирование проектов развития общественной инфраструктуры, основанных на местных инициативах, за 2022 год</t>
  </si>
  <si>
    <t>Капитальный ремонт дорожного полотна ул. Х. Кубекова д. Тамьян муниципального района Мелеузовский район Республики Башкортостан</t>
  </si>
  <si>
    <t>Текущий ремонт и восстановление дорожного полотна ул. Коммунистическая в с.Нордовка муниципального района Мелеузовский район Республики Башкортостан</t>
  </si>
  <si>
    <t>Ремонт и восстановление асфальтного покрытия СДК с. Богородское-филиал МБУ КДЦ муниципального района Мелеузовский район Республики Башкортостан</t>
  </si>
  <si>
    <t>Приобретение прицепа для пожаротушения для нужд жителей с.Александровка  муниципального района Мелеузовский район Республики Башкортостан</t>
  </si>
  <si>
    <t>Приобретение и установка детской спортивно-игровой площадки в д.Арасланово сельского поселения Араслановский сельсовет  муниципального района Мелеузовский район Республики Башкортостан</t>
  </si>
  <si>
    <t>Текущий ремонт напольного покрытия детской игровой площадки в д.Сергеевка муниципального района Мелеузовский район Республики Башкортостан</t>
  </si>
  <si>
    <t>Р.Н. Шамсутдинов</t>
  </si>
  <si>
    <t>Падалко М.А.</t>
  </si>
  <si>
    <t>Капитальный ремонт сельского клуба д.Сабашево-филиала МБУ КДЦ муниципального района Мелеузовский район Республики Башкортостан</t>
  </si>
  <si>
    <t xml:space="preserve">Текущий ремонт и восстановление дорожного полотна с обустройством прилегающей территории в д.Давлеткулово  муниципального района Мелеузовский район РБ </t>
  </si>
  <si>
    <t>Капитальный ремонт ограждения кладбища в д.Ивановка сельского поселения Партизанский сельсовет муниципаьного района Мелеузовский район Республики Башкортостан</t>
  </si>
  <si>
    <t>Текущий ремонт забора мусульманского кладбища д. Акназарово муниципального района Мелеузовский район РБ</t>
  </si>
  <si>
    <t>Приложение №3</t>
  </si>
  <si>
    <t>основанных на местных инициативах</t>
  </si>
  <si>
    <t xml:space="preserve">проектов развития общественной инфраструктуры, </t>
  </si>
  <si>
    <t xml:space="preserve">Республики Башкортостан на софинансирование </t>
  </si>
  <si>
    <t xml:space="preserve">бюджетам муниципальных районов,городских округов </t>
  </si>
  <si>
    <t xml:space="preserve">к Порядку предоставления субсидий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</si>
</sst>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Normal="100" workbookViewId="0">
      <selection activeCell="D7" sqref="D7"/>
    </sheetView>
  </sheetViews>
  <sheetFormatPr defaultRowHeight="15" x14ac:dyDescent="0.25"/>
  <cols>
    <col min="1" max="1" width="4.28515625" style="4" customWidth="1"/>
    <col min="2" max="2" width="34.28515625" style="4" customWidth="1"/>
    <col min="3" max="3" width="13.42578125" style="4" customWidth="1"/>
    <col min="4" max="4" width="15.28515625" style="4" customWidth="1"/>
    <col min="5" max="5" width="12.5703125" style="4" customWidth="1"/>
    <col min="6" max="6" width="12.85546875" style="4" customWidth="1"/>
    <col min="7" max="7" width="12.5703125" style="4" customWidth="1"/>
    <col min="8" max="8" width="14.42578125" style="4" customWidth="1"/>
    <col min="9" max="9" width="12.5703125" style="4" customWidth="1"/>
    <col min="10" max="10" width="12.7109375" style="4" customWidth="1"/>
    <col min="11" max="11" width="15.28515625" style="4" customWidth="1"/>
    <col min="12" max="16384" width="9.140625" style="4"/>
  </cols>
  <sheetData>
    <row r="1" spans="1:13" x14ac:dyDescent="0.25">
      <c r="H1" s="21" t="s">
        <v>51</v>
      </c>
      <c r="I1" s="21"/>
      <c r="J1" s="21"/>
      <c r="K1" s="21"/>
    </row>
    <row r="2" spans="1:13" x14ac:dyDescent="0.25">
      <c r="H2" s="21" t="s">
        <v>56</v>
      </c>
      <c r="I2" s="21"/>
      <c r="J2" s="21"/>
      <c r="K2" s="21"/>
    </row>
    <row r="3" spans="1:13" x14ac:dyDescent="0.25">
      <c r="H3" s="21" t="s">
        <v>55</v>
      </c>
      <c r="I3" s="21"/>
      <c r="J3" s="21"/>
      <c r="K3" s="21"/>
    </row>
    <row r="4" spans="1:13" x14ac:dyDescent="0.25">
      <c r="H4" s="21" t="s">
        <v>54</v>
      </c>
      <c r="I4" s="21"/>
      <c r="J4" s="21"/>
      <c r="K4" s="21"/>
    </row>
    <row r="5" spans="1:13" x14ac:dyDescent="0.25">
      <c r="H5" s="21" t="s">
        <v>53</v>
      </c>
      <c r="I5" s="21"/>
      <c r="J5" s="21"/>
      <c r="K5" s="21"/>
    </row>
    <row r="6" spans="1:13" x14ac:dyDescent="0.25">
      <c r="H6" s="21" t="s">
        <v>52</v>
      </c>
      <c r="I6" s="21"/>
      <c r="J6" s="21"/>
      <c r="K6" s="21"/>
    </row>
    <row r="7" spans="1:13" ht="9.75" customHeight="1" x14ac:dyDescent="0.25"/>
    <row r="8" spans="1:13" x14ac:dyDescent="0.25">
      <c r="C8" s="23" t="s">
        <v>12</v>
      </c>
      <c r="D8" s="24"/>
      <c r="E8" s="24"/>
      <c r="F8" s="24"/>
      <c r="G8" s="24"/>
    </row>
    <row r="9" spans="1:13" ht="40.5" customHeight="1" x14ac:dyDescent="0.25">
      <c r="B9" s="22" t="s">
        <v>38</v>
      </c>
      <c r="C9" s="23"/>
      <c r="D9" s="23"/>
      <c r="E9" s="23"/>
      <c r="F9" s="23"/>
      <c r="G9" s="23"/>
      <c r="H9" s="23"/>
      <c r="I9" s="23"/>
      <c r="J9" s="23"/>
    </row>
    <row r="10" spans="1:13" x14ac:dyDescent="0.25">
      <c r="A10" s="25" t="s">
        <v>1</v>
      </c>
      <c r="B10" s="26" t="s">
        <v>2</v>
      </c>
      <c r="C10" s="26" t="s">
        <v>3</v>
      </c>
      <c r="D10" s="26"/>
      <c r="E10" s="26"/>
      <c r="F10" s="26"/>
      <c r="G10" s="26" t="s">
        <v>9</v>
      </c>
      <c r="H10" s="26"/>
      <c r="I10" s="26"/>
      <c r="J10" s="26"/>
      <c r="K10" s="32" t="s">
        <v>10</v>
      </c>
    </row>
    <row r="11" spans="1:13" x14ac:dyDescent="0.25">
      <c r="A11" s="25"/>
      <c r="B11" s="26"/>
      <c r="C11" s="26" t="s">
        <v>4</v>
      </c>
      <c r="D11" s="26" t="s">
        <v>5</v>
      </c>
      <c r="E11" s="26"/>
      <c r="F11" s="26"/>
      <c r="G11" s="13"/>
      <c r="H11" s="26" t="s">
        <v>5</v>
      </c>
      <c r="I11" s="26"/>
      <c r="J11" s="26"/>
      <c r="K11" s="33"/>
    </row>
    <row r="12" spans="1:13" ht="90" x14ac:dyDescent="0.25">
      <c r="A12" s="25"/>
      <c r="B12" s="26"/>
      <c r="C12" s="26"/>
      <c r="D12" s="12" t="s">
        <v>6</v>
      </c>
      <c r="E12" s="12" t="s">
        <v>7</v>
      </c>
      <c r="F12" s="1" t="s">
        <v>8</v>
      </c>
      <c r="G12" s="12" t="s">
        <v>4</v>
      </c>
      <c r="H12" s="12" t="s">
        <v>6</v>
      </c>
      <c r="I12" s="12" t="s">
        <v>7</v>
      </c>
      <c r="J12" s="12" t="s">
        <v>8</v>
      </c>
      <c r="K12" s="12" t="s">
        <v>0</v>
      </c>
    </row>
    <row r="13" spans="1:13" s="20" customFormat="1" ht="77.25" customHeight="1" x14ac:dyDescent="0.25">
      <c r="A13" s="17">
        <v>1</v>
      </c>
      <c r="B13" s="18" t="s">
        <v>48</v>
      </c>
      <c r="C13" s="19">
        <f>D13+E13+F13</f>
        <v>3000000</v>
      </c>
      <c r="D13" s="19">
        <v>1000000</v>
      </c>
      <c r="E13" s="19">
        <v>1800000</v>
      </c>
      <c r="F13" s="19">
        <f>100000+100000</f>
        <v>200000</v>
      </c>
      <c r="G13" s="19">
        <f>H13+I13+J13</f>
        <v>2895000</v>
      </c>
      <c r="H13" s="19">
        <v>965000</v>
      </c>
      <c r="I13" s="19">
        <v>1737000</v>
      </c>
      <c r="J13" s="19">
        <f>96500+96500</f>
        <v>193000</v>
      </c>
      <c r="K13" s="19">
        <f>D13-H13</f>
        <v>35000</v>
      </c>
      <c r="M13" s="16"/>
    </row>
    <row r="14" spans="1:13" s="20" customFormat="1" ht="78" customHeight="1" x14ac:dyDescent="0.25">
      <c r="A14" s="17">
        <v>2</v>
      </c>
      <c r="B14" s="18" t="s">
        <v>39</v>
      </c>
      <c r="C14" s="19">
        <f t="shared" ref="C14:C22" si="0">D14+E14+F14</f>
        <v>1500000</v>
      </c>
      <c r="D14" s="19">
        <v>1000000</v>
      </c>
      <c r="E14" s="19">
        <v>300000</v>
      </c>
      <c r="F14" s="19">
        <f>100000+100000</f>
        <v>200000</v>
      </c>
      <c r="G14" s="19">
        <f t="shared" ref="G14:G22" si="1">H14+I14+J14</f>
        <v>1477498.8</v>
      </c>
      <c r="H14" s="19">
        <v>984999.99</v>
      </c>
      <c r="I14" s="19">
        <v>295498.81</v>
      </c>
      <c r="J14" s="19">
        <f>98500+98500</f>
        <v>197000</v>
      </c>
      <c r="K14" s="19">
        <f>D14-H14</f>
        <v>15000.010000000009</v>
      </c>
    </row>
    <row r="15" spans="1:13" s="20" customFormat="1" ht="92.25" customHeight="1" x14ac:dyDescent="0.25">
      <c r="A15" s="17">
        <v>3</v>
      </c>
      <c r="B15" s="18" t="s">
        <v>40</v>
      </c>
      <c r="C15" s="19">
        <f t="shared" si="0"/>
        <v>2999460</v>
      </c>
      <c r="D15" s="19">
        <v>1000000</v>
      </c>
      <c r="E15" s="19">
        <v>1799460</v>
      </c>
      <c r="F15" s="19">
        <f>100000+100000</f>
        <v>200000</v>
      </c>
      <c r="G15" s="19">
        <f t="shared" si="1"/>
        <v>2703147</v>
      </c>
      <c r="H15" s="19">
        <v>901211.21</v>
      </c>
      <c r="I15" s="19">
        <v>1621693.55</v>
      </c>
      <c r="J15" s="19">
        <f>90121.12+90121.12</f>
        <v>180242.24</v>
      </c>
      <c r="K15" s="19">
        <f>D15-H15</f>
        <v>98788.790000000037</v>
      </c>
    </row>
    <row r="16" spans="1:13" s="20" customFormat="1" ht="91.5" customHeight="1" x14ac:dyDescent="0.25">
      <c r="A16" s="17">
        <v>4</v>
      </c>
      <c r="B16" s="18" t="s">
        <v>41</v>
      </c>
      <c r="C16" s="19">
        <f t="shared" si="0"/>
        <v>877552.8</v>
      </c>
      <c r="D16" s="19">
        <v>650000</v>
      </c>
      <c r="E16" s="19">
        <v>97552.8</v>
      </c>
      <c r="F16" s="19">
        <f>65000+65000</f>
        <v>130000</v>
      </c>
      <c r="G16" s="19">
        <f t="shared" si="1"/>
        <v>877552.8</v>
      </c>
      <c r="H16" s="19">
        <v>650000</v>
      </c>
      <c r="I16" s="19">
        <v>97552.8</v>
      </c>
      <c r="J16" s="19">
        <f>65000+65000</f>
        <v>130000</v>
      </c>
      <c r="K16" s="19">
        <f t="shared" ref="K16:K22" si="2">D16-H16</f>
        <v>0</v>
      </c>
    </row>
    <row r="17" spans="1:11" s="20" customFormat="1" ht="75.75" customHeight="1" x14ac:dyDescent="0.25">
      <c r="A17" s="17">
        <v>5</v>
      </c>
      <c r="B17" s="18" t="s">
        <v>47</v>
      </c>
      <c r="C17" s="19">
        <f t="shared" si="0"/>
        <v>1664711</v>
      </c>
      <c r="D17" s="19">
        <v>1000000</v>
      </c>
      <c r="E17" s="19">
        <v>464711</v>
      </c>
      <c r="F17" s="19">
        <f>100000+100000</f>
        <v>200000</v>
      </c>
      <c r="G17" s="19">
        <f t="shared" si="1"/>
        <v>1228089.6399999999</v>
      </c>
      <c r="H17" s="19">
        <v>737719.42</v>
      </c>
      <c r="I17" s="19">
        <v>342826.32</v>
      </c>
      <c r="J17" s="19">
        <v>147543.9</v>
      </c>
      <c r="K17" s="19">
        <f>D17-H17</f>
        <v>262280.57999999996</v>
      </c>
    </row>
    <row r="18" spans="1:11" s="20" customFormat="1" ht="78.75" customHeight="1" x14ac:dyDescent="0.25">
      <c r="A18" s="17">
        <v>6</v>
      </c>
      <c r="B18" s="18" t="s">
        <v>42</v>
      </c>
      <c r="C18" s="19">
        <f t="shared" si="0"/>
        <v>450000</v>
      </c>
      <c r="D18" s="19">
        <v>332000</v>
      </c>
      <c r="E18" s="19">
        <v>50000</v>
      </c>
      <c r="F18" s="19">
        <f>34000+34000</f>
        <v>68000</v>
      </c>
      <c r="G18" s="19">
        <f t="shared" si="1"/>
        <v>450000</v>
      </c>
      <c r="H18" s="19">
        <v>332000</v>
      </c>
      <c r="I18" s="19">
        <v>50000</v>
      </c>
      <c r="J18" s="19">
        <f>34000+34000</f>
        <v>68000</v>
      </c>
      <c r="K18" s="19">
        <f t="shared" si="2"/>
        <v>0</v>
      </c>
    </row>
    <row r="19" spans="1:11" s="20" customFormat="1" ht="104.25" customHeight="1" x14ac:dyDescent="0.25">
      <c r="A19" s="17">
        <v>7</v>
      </c>
      <c r="B19" s="18" t="s">
        <v>43</v>
      </c>
      <c r="C19" s="19">
        <f t="shared" si="0"/>
        <v>400000</v>
      </c>
      <c r="D19" s="19">
        <v>295000</v>
      </c>
      <c r="E19" s="19">
        <v>45000</v>
      </c>
      <c r="F19" s="19">
        <f>30000+30000</f>
        <v>60000</v>
      </c>
      <c r="G19" s="19">
        <f t="shared" si="1"/>
        <v>400000</v>
      </c>
      <c r="H19" s="19">
        <v>295000</v>
      </c>
      <c r="I19" s="19">
        <v>45000</v>
      </c>
      <c r="J19" s="19">
        <f>30000+30000</f>
        <v>60000</v>
      </c>
      <c r="K19" s="19">
        <f t="shared" si="2"/>
        <v>0</v>
      </c>
    </row>
    <row r="20" spans="1:11" s="20" customFormat="1" ht="78.75" customHeight="1" x14ac:dyDescent="0.25">
      <c r="A20" s="17">
        <v>8</v>
      </c>
      <c r="B20" s="18" t="s">
        <v>44</v>
      </c>
      <c r="C20" s="19">
        <f t="shared" si="0"/>
        <v>310000</v>
      </c>
      <c r="D20" s="19">
        <v>229000</v>
      </c>
      <c r="E20" s="19">
        <v>35200</v>
      </c>
      <c r="F20" s="19">
        <f>22900+22900</f>
        <v>45800</v>
      </c>
      <c r="G20" s="19">
        <f t="shared" si="1"/>
        <v>310000</v>
      </c>
      <c r="H20" s="19">
        <v>229000</v>
      </c>
      <c r="I20" s="19">
        <v>35200</v>
      </c>
      <c r="J20" s="19">
        <v>45800</v>
      </c>
      <c r="K20" s="19">
        <f t="shared" si="2"/>
        <v>0</v>
      </c>
    </row>
    <row r="21" spans="1:11" s="20" customFormat="1" ht="81.75" customHeight="1" x14ac:dyDescent="0.25">
      <c r="A21" s="17">
        <v>9</v>
      </c>
      <c r="B21" s="18" t="s">
        <v>49</v>
      </c>
      <c r="C21" s="19">
        <f t="shared" si="0"/>
        <v>911605.2</v>
      </c>
      <c r="D21" s="19">
        <v>675000</v>
      </c>
      <c r="E21" s="19">
        <v>101605.2</v>
      </c>
      <c r="F21" s="19">
        <f>67500+67500</f>
        <v>135000</v>
      </c>
      <c r="G21" s="19">
        <f t="shared" si="1"/>
        <v>806104.6</v>
      </c>
      <c r="H21" s="19">
        <v>596881.85</v>
      </c>
      <c r="I21" s="19">
        <v>89846.37</v>
      </c>
      <c r="J21" s="19">
        <v>119376.38</v>
      </c>
      <c r="K21" s="19">
        <f t="shared" si="2"/>
        <v>78118.150000000023</v>
      </c>
    </row>
    <row r="22" spans="1:11" s="20" customFormat="1" ht="66.75" customHeight="1" x14ac:dyDescent="0.25">
      <c r="A22" s="17">
        <v>10</v>
      </c>
      <c r="B22" s="18" t="s">
        <v>50</v>
      </c>
      <c r="C22" s="19">
        <f t="shared" si="0"/>
        <v>350000</v>
      </c>
      <c r="D22" s="19">
        <v>255000</v>
      </c>
      <c r="E22" s="19">
        <v>43000</v>
      </c>
      <c r="F22" s="19">
        <f>26000+26000</f>
        <v>52000</v>
      </c>
      <c r="G22" s="19">
        <f t="shared" si="1"/>
        <v>350000</v>
      </c>
      <c r="H22" s="19">
        <v>255000</v>
      </c>
      <c r="I22" s="19">
        <v>43000</v>
      </c>
      <c r="J22" s="19">
        <f>26000+26000</f>
        <v>52000</v>
      </c>
      <c r="K22" s="19">
        <f t="shared" si="2"/>
        <v>0</v>
      </c>
    </row>
    <row r="23" spans="1:11" x14ac:dyDescent="0.25">
      <c r="A23" s="15"/>
      <c r="B23" s="15" t="s">
        <v>11</v>
      </c>
      <c r="C23" s="14">
        <f t="shared" ref="C23:I23" si="3">C13+C14+C15+C16+C17+C18+C19+C20+C21+C22</f>
        <v>12463329</v>
      </c>
      <c r="D23" s="14">
        <f t="shared" si="3"/>
        <v>6436000</v>
      </c>
      <c r="E23" s="14">
        <f t="shared" si="3"/>
        <v>4736529</v>
      </c>
      <c r="F23" s="14">
        <f t="shared" si="3"/>
        <v>1290800</v>
      </c>
      <c r="G23" s="14">
        <f>G13+G14+G15+G16+G17+G18+G19+G20+G21+G22</f>
        <v>11497392.84</v>
      </c>
      <c r="H23" s="14">
        <f t="shared" si="3"/>
        <v>5946812.4699999997</v>
      </c>
      <c r="I23" s="14">
        <f t="shared" si="3"/>
        <v>4357617.8500000006</v>
      </c>
      <c r="J23" s="14">
        <f>J13+J14+J15+J16+J17+J18+J19+J20+J21+J22</f>
        <v>1192962.52</v>
      </c>
      <c r="K23" s="14">
        <f>K13+K14+K15+K16+K17+K18+K19+K20+K21+K22</f>
        <v>489187.53</v>
      </c>
    </row>
    <row r="24" spans="1:11" ht="9" customHeight="1" x14ac:dyDescent="0.25"/>
    <row r="25" spans="1:11" ht="33.75" customHeight="1" x14ac:dyDescent="0.25">
      <c r="B25" s="28" t="s">
        <v>15</v>
      </c>
      <c r="C25" s="29"/>
      <c r="D25" s="29"/>
      <c r="E25" s="4" t="s">
        <v>13</v>
      </c>
      <c r="F25" s="30" t="s">
        <v>45</v>
      </c>
      <c r="G25" s="31"/>
      <c r="H25" s="31"/>
    </row>
    <row r="26" spans="1:11" ht="9.75" customHeight="1" x14ac:dyDescent="0.25"/>
    <row r="27" spans="1:11" ht="32.25" customHeight="1" x14ac:dyDescent="0.25">
      <c r="B27" s="27" t="s">
        <v>37</v>
      </c>
      <c r="C27" s="27"/>
      <c r="D27" s="27"/>
      <c r="E27" s="4" t="s">
        <v>13</v>
      </c>
      <c r="F27" s="23" t="s">
        <v>14</v>
      </c>
      <c r="G27" s="23"/>
      <c r="H27" s="23"/>
    </row>
    <row r="28" spans="1:11" ht="8.25" customHeight="1" x14ac:dyDescent="0.25"/>
    <row r="29" spans="1:11" ht="16.5" customHeight="1" x14ac:dyDescent="0.25">
      <c r="B29" s="4" t="s">
        <v>16</v>
      </c>
    </row>
    <row r="30" spans="1:11" ht="7.5" customHeight="1" x14ac:dyDescent="0.25"/>
    <row r="31" spans="1:11" x14ac:dyDescent="0.25">
      <c r="B31" s="4" t="s">
        <v>17</v>
      </c>
      <c r="C31" s="4" t="s">
        <v>46</v>
      </c>
    </row>
  </sheetData>
  <mergeCells count="20">
    <mergeCell ref="F27:H27"/>
    <mergeCell ref="B27:D27"/>
    <mergeCell ref="B25:D25"/>
    <mergeCell ref="F25:H25"/>
    <mergeCell ref="K10:K11"/>
    <mergeCell ref="B9:J9"/>
    <mergeCell ref="C8:G8"/>
    <mergeCell ref="A10:A12"/>
    <mergeCell ref="B10:B12"/>
    <mergeCell ref="C10:F10"/>
    <mergeCell ref="C11:C12"/>
    <mergeCell ref="D11:F11"/>
    <mergeCell ref="H11:J11"/>
    <mergeCell ref="G10:J10"/>
    <mergeCell ref="H6:K6"/>
    <mergeCell ref="H1:K1"/>
    <mergeCell ref="H2:K2"/>
    <mergeCell ref="H3:K3"/>
    <mergeCell ref="H4:K4"/>
    <mergeCell ref="H5:K5"/>
  </mergeCells>
  <pageMargins left="0.11811023622047245" right="0.11811023622047245" top="0.19685039370078741" bottom="0.3937007874015748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6021-398D-4416-8FC8-795D71667037}">
  <dimension ref="A1:M24"/>
  <sheetViews>
    <sheetView zoomScale="90" zoomScaleNormal="90" workbookViewId="0">
      <selection activeCell="B2" sqref="B2:J2"/>
    </sheetView>
  </sheetViews>
  <sheetFormatPr defaultRowHeight="15" x14ac:dyDescent="0.25"/>
  <cols>
    <col min="1" max="1" width="4.28515625" style="4" customWidth="1"/>
    <col min="2" max="2" width="29.7109375" style="4" customWidth="1"/>
    <col min="3" max="3" width="12.140625" style="4" customWidth="1"/>
    <col min="4" max="5" width="11.7109375" style="4" bestFit="1" customWidth="1"/>
    <col min="6" max="6" width="11.42578125" style="4" bestFit="1" customWidth="1"/>
    <col min="7" max="7" width="12.28515625" style="4" customWidth="1"/>
    <col min="8" max="8" width="11.85546875" style="4" customWidth="1"/>
    <col min="9" max="9" width="11.7109375" style="4" bestFit="1" customWidth="1"/>
    <col min="10" max="10" width="11.42578125" style="4" customWidth="1"/>
    <col min="11" max="11" width="15.28515625" style="4" customWidth="1"/>
    <col min="12" max="16384" width="9.140625" style="4"/>
  </cols>
  <sheetData>
    <row r="1" spans="1:13" x14ac:dyDescent="0.25">
      <c r="C1" s="23" t="s">
        <v>12</v>
      </c>
      <c r="D1" s="24"/>
      <c r="E1" s="24"/>
      <c r="F1" s="24"/>
      <c r="G1" s="24"/>
    </row>
    <row r="2" spans="1:13" ht="40.5" customHeight="1" x14ac:dyDescent="0.25">
      <c r="B2" s="22" t="s">
        <v>19</v>
      </c>
      <c r="C2" s="23"/>
      <c r="D2" s="23"/>
      <c r="E2" s="23"/>
      <c r="F2" s="23"/>
      <c r="G2" s="23"/>
      <c r="H2" s="23"/>
      <c r="I2" s="23"/>
      <c r="J2" s="23"/>
    </row>
    <row r="3" spans="1:13" x14ac:dyDescent="0.25">
      <c r="A3" s="25" t="s">
        <v>1</v>
      </c>
      <c r="B3" s="26" t="s">
        <v>2</v>
      </c>
      <c r="C3" s="26" t="s">
        <v>3</v>
      </c>
      <c r="D3" s="26"/>
      <c r="E3" s="26"/>
      <c r="F3" s="26"/>
      <c r="G3" s="26" t="s">
        <v>9</v>
      </c>
      <c r="H3" s="26"/>
      <c r="I3" s="26"/>
      <c r="J3" s="26"/>
      <c r="K3" s="32" t="s">
        <v>10</v>
      </c>
    </row>
    <row r="4" spans="1:13" x14ac:dyDescent="0.25">
      <c r="A4" s="25"/>
      <c r="B4" s="26"/>
      <c r="C4" s="26" t="s">
        <v>4</v>
      </c>
      <c r="D4" s="26" t="s">
        <v>5</v>
      </c>
      <c r="E4" s="26"/>
      <c r="F4" s="26"/>
      <c r="G4" s="11"/>
      <c r="H4" s="26" t="s">
        <v>5</v>
      </c>
      <c r="I4" s="26"/>
      <c r="J4" s="26"/>
      <c r="K4" s="33"/>
    </row>
    <row r="5" spans="1:13" ht="90" x14ac:dyDescent="0.25">
      <c r="A5" s="25"/>
      <c r="B5" s="26"/>
      <c r="C5" s="26"/>
      <c r="D5" s="10" t="s">
        <v>6</v>
      </c>
      <c r="E5" s="10" t="s">
        <v>7</v>
      </c>
      <c r="F5" s="1" t="s">
        <v>8</v>
      </c>
      <c r="G5" s="10" t="s">
        <v>4</v>
      </c>
      <c r="H5" s="10" t="s">
        <v>6</v>
      </c>
      <c r="I5" s="10" t="s">
        <v>7</v>
      </c>
      <c r="J5" s="10" t="s">
        <v>8</v>
      </c>
      <c r="K5" s="10" t="s">
        <v>0</v>
      </c>
    </row>
    <row r="6" spans="1:13" ht="82.5" hidden="1" customHeight="1" x14ac:dyDescent="0.25">
      <c r="A6" s="5">
        <v>1</v>
      </c>
      <c r="B6" s="6" t="s">
        <v>23</v>
      </c>
      <c r="C6" s="3">
        <f>D6+E6+F6</f>
        <v>600000</v>
      </c>
      <c r="D6" s="3">
        <v>443000</v>
      </c>
      <c r="E6" s="3">
        <v>67000</v>
      </c>
      <c r="F6" s="3">
        <f>45000+45000</f>
        <v>90000</v>
      </c>
      <c r="G6" s="3">
        <f>H6+I6+J6</f>
        <v>598400</v>
      </c>
      <c r="H6" s="3">
        <v>441798.72</v>
      </c>
      <c r="I6" s="3">
        <v>66841.279999999999</v>
      </c>
      <c r="J6" s="3">
        <f>44880+44880</f>
        <v>89760</v>
      </c>
      <c r="K6" s="3">
        <f>D6-H6</f>
        <v>1201.2800000000279</v>
      </c>
      <c r="M6" s="2"/>
    </row>
    <row r="7" spans="1:13" ht="68.25" hidden="1" customHeight="1" x14ac:dyDescent="0.25">
      <c r="A7" s="5">
        <v>2</v>
      </c>
      <c r="B7" s="6" t="s">
        <v>24</v>
      </c>
      <c r="C7" s="3">
        <f t="shared" ref="C7:C21" si="0">D7+E7+F7</f>
        <v>914287</v>
      </c>
      <c r="D7" s="3">
        <v>668800</v>
      </c>
      <c r="E7" s="3">
        <v>100487</v>
      </c>
      <c r="F7" s="3">
        <f>67000+78000</f>
        <v>145000</v>
      </c>
      <c r="G7" s="3">
        <f t="shared" ref="G7:G21" si="1">H7+I7+J7</f>
        <v>651328.46</v>
      </c>
      <c r="H7" s="3">
        <v>465066.82</v>
      </c>
      <c r="I7" s="3">
        <v>76238.759999999995</v>
      </c>
      <c r="J7" s="3">
        <f>50847.56+59175.32</f>
        <v>110022.88</v>
      </c>
      <c r="K7" s="3">
        <f t="shared" ref="K7:K21" si="2">D7-H7</f>
        <v>203733.18</v>
      </c>
    </row>
    <row r="8" spans="1:13" ht="69" hidden="1" customHeight="1" x14ac:dyDescent="0.25">
      <c r="A8" s="5">
        <v>3</v>
      </c>
      <c r="B8" s="6" t="s">
        <v>27</v>
      </c>
      <c r="C8" s="3">
        <f t="shared" si="0"/>
        <v>1000000</v>
      </c>
      <c r="D8" s="3">
        <v>740000</v>
      </c>
      <c r="E8" s="3">
        <v>112000</v>
      </c>
      <c r="F8" s="3">
        <f>74000+74000</f>
        <v>148000</v>
      </c>
      <c r="G8" s="3">
        <f t="shared" si="1"/>
        <v>986450</v>
      </c>
      <c r="H8" s="3">
        <v>729973</v>
      </c>
      <c r="I8" s="3">
        <v>110482.4</v>
      </c>
      <c r="J8" s="3">
        <f>72997.3+72997.3</f>
        <v>145994.6</v>
      </c>
      <c r="K8" s="3">
        <f>D8-H8</f>
        <v>10027</v>
      </c>
    </row>
    <row r="9" spans="1:13" ht="89.25" hidden="1" customHeight="1" x14ac:dyDescent="0.25">
      <c r="A9" s="5">
        <v>4</v>
      </c>
      <c r="B9" s="6" t="s">
        <v>22</v>
      </c>
      <c r="C9" s="3">
        <f t="shared" si="0"/>
        <v>502780</v>
      </c>
      <c r="D9" s="3">
        <v>372000</v>
      </c>
      <c r="E9" s="3">
        <v>56380</v>
      </c>
      <c r="F9" s="3">
        <f>37200+37200</f>
        <v>74400</v>
      </c>
      <c r="G9" s="3">
        <f t="shared" si="1"/>
        <v>380069.6</v>
      </c>
      <c r="H9" s="3">
        <v>270268.15999999997</v>
      </c>
      <c r="I9" s="3">
        <v>47323.28</v>
      </c>
      <c r="J9" s="3">
        <f>31239.08+31239.08</f>
        <v>62478.16</v>
      </c>
      <c r="K9" s="3">
        <f t="shared" si="2"/>
        <v>101731.84000000003</v>
      </c>
    </row>
    <row r="10" spans="1:13" ht="75.75" customHeight="1" x14ac:dyDescent="0.25">
      <c r="A10" s="5">
        <v>5</v>
      </c>
      <c r="B10" s="6" t="s">
        <v>28</v>
      </c>
      <c r="C10" s="3">
        <f t="shared" si="0"/>
        <v>711671</v>
      </c>
      <c r="D10" s="3">
        <v>519520</v>
      </c>
      <c r="E10" s="3">
        <v>82851</v>
      </c>
      <c r="F10" s="3">
        <f>52000+57300</f>
        <v>109300</v>
      </c>
      <c r="G10" s="3">
        <f t="shared" si="1"/>
        <v>478346.75</v>
      </c>
      <c r="H10" s="3">
        <v>338907.43</v>
      </c>
      <c r="I10" s="3">
        <v>60112.26</v>
      </c>
      <c r="J10" s="3">
        <f>37752.75+41574.31</f>
        <v>79327.06</v>
      </c>
      <c r="K10" s="3">
        <f t="shared" si="2"/>
        <v>180612.57</v>
      </c>
    </row>
    <row r="11" spans="1:13" ht="78.75" hidden="1" customHeight="1" x14ac:dyDescent="0.25">
      <c r="A11" s="5">
        <v>6</v>
      </c>
      <c r="B11" s="6" t="s">
        <v>29</v>
      </c>
      <c r="C11" s="3">
        <f t="shared" si="0"/>
        <v>457020</v>
      </c>
      <c r="D11" s="3">
        <v>335900</v>
      </c>
      <c r="E11" s="3">
        <v>50520</v>
      </c>
      <c r="F11" s="3">
        <f>33600+37000</f>
        <v>70600</v>
      </c>
      <c r="G11" s="3">
        <f t="shared" si="1"/>
        <v>326267.40000000002</v>
      </c>
      <c r="H11" s="3">
        <v>239806.54</v>
      </c>
      <c r="I11" s="3">
        <v>36052.54</v>
      </c>
      <c r="J11" s="3">
        <f>23980.66+26427.66</f>
        <v>50408.32</v>
      </c>
      <c r="K11" s="3">
        <f t="shared" si="2"/>
        <v>96093.459999999992</v>
      </c>
    </row>
    <row r="12" spans="1:13" ht="79.5" hidden="1" customHeight="1" x14ac:dyDescent="0.25">
      <c r="A12" s="5">
        <v>7</v>
      </c>
      <c r="B12" s="6" t="s">
        <v>30</v>
      </c>
      <c r="C12" s="3">
        <f t="shared" si="0"/>
        <v>400000</v>
      </c>
      <c r="D12" s="3">
        <v>293000</v>
      </c>
      <c r="E12" s="3">
        <v>48400</v>
      </c>
      <c r="F12" s="3">
        <f>29300+29300</f>
        <v>58600</v>
      </c>
      <c r="G12" s="3">
        <f t="shared" si="1"/>
        <v>330000</v>
      </c>
      <c r="H12" s="3">
        <v>241692</v>
      </c>
      <c r="I12" s="3">
        <v>39930</v>
      </c>
      <c r="J12" s="3">
        <f>24189+24189</f>
        <v>48378</v>
      </c>
      <c r="K12" s="3">
        <f t="shared" si="2"/>
        <v>51308</v>
      </c>
    </row>
    <row r="13" spans="1:13" ht="80.25" hidden="1" customHeight="1" x14ac:dyDescent="0.25">
      <c r="A13" s="5">
        <v>8</v>
      </c>
      <c r="B13" s="6" t="s">
        <v>18</v>
      </c>
      <c r="C13" s="3">
        <f t="shared" si="0"/>
        <v>3879000</v>
      </c>
      <c r="D13" s="3">
        <v>1000000</v>
      </c>
      <c r="E13" s="3">
        <v>2679000</v>
      </c>
      <c r="F13" s="3">
        <v>200000</v>
      </c>
      <c r="G13" s="3">
        <f t="shared" si="1"/>
        <v>3879000</v>
      </c>
      <c r="H13" s="3">
        <v>1000000</v>
      </c>
      <c r="I13" s="3">
        <v>2679000</v>
      </c>
      <c r="J13" s="3">
        <v>200000</v>
      </c>
      <c r="K13" s="3">
        <f t="shared" si="2"/>
        <v>0</v>
      </c>
    </row>
    <row r="14" spans="1:13" ht="94.5" hidden="1" customHeight="1" x14ac:dyDescent="0.25">
      <c r="A14" s="5">
        <v>9</v>
      </c>
      <c r="B14" s="7" t="s">
        <v>33</v>
      </c>
      <c r="C14" s="3">
        <f t="shared" si="0"/>
        <v>1861500</v>
      </c>
      <c r="D14" s="3">
        <v>1000000</v>
      </c>
      <c r="E14" s="3">
        <v>626500</v>
      </c>
      <c r="F14" s="3">
        <f>100000+135000</f>
        <v>235000</v>
      </c>
      <c r="G14" s="3">
        <f t="shared" si="1"/>
        <v>1798812.5</v>
      </c>
      <c r="H14" s="3">
        <v>1000000</v>
      </c>
      <c r="I14" s="3">
        <v>563812.5</v>
      </c>
      <c r="J14" s="3">
        <f>100000+135000</f>
        <v>235000</v>
      </c>
      <c r="K14" s="3">
        <f t="shared" si="2"/>
        <v>0</v>
      </c>
    </row>
    <row r="15" spans="1:13" ht="97.5" hidden="1" customHeight="1" x14ac:dyDescent="0.25">
      <c r="A15" s="5">
        <v>10</v>
      </c>
      <c r="B15" s="7" t="s">
        <v>20</v>
      </c>
      <c r="C15" s="3">
        <f t="shared" si="0"/>
        <v>2781370</v>
      </c>
      <c r="D15" s="3">
        <v>1000000</v>
      </c>
      <c r="E15" s="3">
        <v>1581370</v>
      </c>
      <c r="F15" s="3">
        <v>200000</v>
      </c>
      <c r="G15" s="3">
        <f t="shared" si="1"/>
        <v>2767463.15</v>
      </c>
      <c r="H15" s="3">
        <v>995000</v>
      </c>
      <c r="I15" s="3">
        <v>1573463.15</v>
      </c>
      <c r="J15" s="3">
        <f>99500+99500</f>
        <v>199000</v>
      </c>
      <c r="K15" s="3">
        <f t="shared" si="2"/>
        <v>5000</v>
      </c>
    </row>
    <row r="16" spans="1:13" ht="87.75" hidden="1" customHeight="1" x14ac:dyDescent="0.25">
      <c r="A16" s="5">
        <v>11</v>
      </c>
      <c r="B16" s="6" t="s">
        <v>34</v>
      </c>
      <c r="C16" s="3">
        <f t="shared" si="0"/>
        <v>1912750</v>
      </c>
      <c r="D16" s="3">
        <v>1000000</v>
      </c>
      <c r="E16" s="3">
        <v>677000</v>
      </c>
      <c r="F16" s="3">
        <f>104750+131000</f>
        <v>235750</v>
      </c>
      <c r="G16" s="3">
        <f t="shared" si="1"/>
        <v>1778469.9499999997</v>
      </c>
      <c r="H16" s="3">
        <v>929784.07</v>
      </c>
      <c r="I16" s="3">
        <v>629400.52</v>
      </c>
      <c r="J16" s="3">
        <f>97460.16+121825.2</f>
        <v>219285.36</v>
      </c>
      <c r="K16" s="3">
        <f t="shared" si="2"/>
        <v>70215.930000000051</v>
      </c>
    </row>
    <row r="17" spans="1:11" ht="102.75" hidden="1" customHeight="1" x14ac:dyDescent="0.25">
      <c r="A17" s="5">
        <v>12</v>
      </c>
      <c r="B17" s="6" t="s">
        <v>31</v>
      </c>
      <c r="C17" s="3">
        <f t="shared" si="0"/>
        <v>919200</v>
      </c>
      <c r="D17" s="3">
        <v>680000</v>
      </c>
      <c r="E17" s="3">
        <v>103200</v>
      </c>
      <c r="F17" s="3">
        <f>68000+68000</f>
        <v>136000</v>
      </c>
      <c r="G17" s="3">
        <f t="shared" si="1"/>
        <v>897991.2</v>
      </c>
      <c r="H17" s="3">
        <v>664244.09</v>
      </c>
      <c r="I17" s="3">
        <v>100844.41</v>
      </c>
      <c r="J17" s="3">
        <f>66451.35+66451.35</f>
        <v>132902.70000000001</v>
      </c>
      <c r="K17" s="3">
        <f>D17-H17</f>
        <v>15755.910000000033</v>
      </c>
    </row>
    <row r="18" spans="1:11" ht="114.75" hidden="1" customHeight="1" x14ac:dyDescent="0.25">
      <c r="A18" s="5">
        <v>13</v>
      </c>
      <c r="B18" s="6" t="s">
        <v>21</v>
      </c>
      <c r="C18" s="3">
        <f t="shared" si="0"/>
        <v>4498073</v>
      </c>
      <c r="D18" s="3">
        <v>1000000</v>
      </c>
      <c r="E18" s="3">
        <v>3298073</v>
      </c>
      <c r="F18" s="3">
        <v>200000</v>
      </c>
      <c r="G18" s="3">
        <f t="shared" si="1"/>
        <v>4475582.63</v>
      </c>
      <c r="H18" s="3">
        <v>995000</v>
      </c>
      <c r="I18" s="3">
        <v>3281582.63</v>
      </c>
      <c r="J18" s="3">
        <f>99500+99500</f>
        <v>199000</v>
      </c>
      <c r="K18" s="3">
        <f t="shared" si="2"/>
        <v>5000</v>
      </c>
    </row>
    <row r="19" spans="1:11" ht="65.25" hidden="1" customHeight="1" x14ac:dyDescent="0.25">
      <c r="A19" s="5">
        <v>14</v>
      </c>
      <c r="B19" s="6" t="s">
        <v>25</v>
      </c>
      <c r="C19" s="3">
        <f t="shared" si="0"/>
        <v>600000</v>
      </c>
      <c r="D19" s="3">
        <v>443000</v>
      </c>
      <c r="E19" s="3">
        <v>67000</v>
      </c>
      <c r="F19" s="3">
        <v>90000</v>
      </c>
      <c r="G19" s="3">
        <f t="shared" si="1"/>
        <v>542392.6</v>
      </c>
      <c r="H19" s="3">
        <v>385392.6</v>
      </c>
      <c r="I19" s="3">
        <v>67000</v>
      </c>
      <c r="J19" s="3">
        <v>90000</v>
      </c>
      <c r="K19" s="3">
        <f t="shared" si="2"/>
        <v>57607.400000000023</v>
      </c>
    </row>
    <row r="20" spans="1:11" ht="78" hidden="1" customHeight="1" x14ac:dyDescent="0.25">
      <c r="A20" s="5">
        <v>15</v>
      </c>
      <c r="B20" s="9" t="s">
        <v>26</v>
      </c>
      <c r="C20" s="3">
        <f t="shared" si="0"/>
        <v>561560</v>
      </c>
      <c r="D20" s="3">
        <v>415900</v>
      </c>
      <c r="E20" s="3">
        <v>62460</v>
      </c>
      <c r="F20" s="3">
        <v>83200</v>
      </c>
      <c r="G20" s="3">
        <f t="shared" si="1"/>
        <v>467677.21500000003</v>
      </c>
      <c r="H20" s="3">
        <v>345301.67</v>
      </c>
      <c r="I20" s="3">
        <v>52223.964999999997</v>
      </c>
      <c r="J20" s="3">
        <f>35075.79+35075.79</f>
        <v>70151.58</v>
      </c>
      <c r="K20" s="3">
        <f t="shared" si="2"/>
        <v>70598.330000000016</v>
      </c>
    </row>
    <row r="21" spans="1:11" ht="148.5" hidden="1" customHeight="1" x14ac:dyDescent="0.25">
      <c r="A21" s="5">
        <v>16</v>
      </c>
      <c r="B21" s="9" t="s">
        <v>32</v>
      </c>
      <c r="C21" s="3">
        <f t="shared" si="0"/>
        <v>1762810</v>
      </c>
      <c r="D21" s="3">
        <v>1000000</v>
      </c>
      <c r="E21" s="3">
        <v>562810</v>
      </c>
      <c r="F21" s="3">
        <f>100000+100000</f>
        <v>200000</v>
      </c>
      <c r="G21" s="3">
        <f t="shared" si="1"/>
        <v>1708325.45</v>
      </c>
      <c r="H21" s="3">
        <v>969092.22</v>
      </c>
      <c r="I21" s="3">
        <v>545414.79</v>
      </c>
      <c r="J21" s="3">
        <f>96909.22+96909.22</f>
        <v>193818.44</v>
      </c>
      <c r="K21" s="3">
        <f t="shared" si="2"/>
        <v>30907.780000000028</v>
      </c>
    </row>
    <row r="22" spans="1:11" x14ac:dyDescent="0.25">
      <c r="A22" s="8"/>
      <c r="B22" s="8" t="s">
        <v>11</v>
      </c>
      <c r="C22" s="3">
        <f>C10</f>
        <v>711671</v>
      </c>
      <c r="D22" s="3">
        <f t="shared" ref="D22:K22" si="3">D10</f>
        <v>519520</v>
      </c>
      <c r="E22" s="3">
        <f t="shared" si="3"/>
        <v>82851</v>
      </c>
      <c r="F22" s="3">
        <f t="shared" si="3"/>
        <v>109300</v>
      </c>
      <c r="G22" s="3">
        <f t="shared" si="3"/>
        <v>478346.75</v>
      </c>
      <c r="H22" s="3">
        <f t="shared" si="3"/>
        <v>338907.43</v>
      </c>
      <c r="I22" s="3">
        <f t="shared" si="3"/>
        <v>60112.26</v>
      </c>
      <c r="J22" s="3">
        <f t="shared" si="3"/>
        <v>79327.06</v>
      </c>
      <c r="K22" s="3">
        <f t="shared" si="3"/>
        <v>180612.57</v>
      </c>
    </row>
    <row r="24" spans="1:11" ht="63.75" customHeight="1" x14ac:dyDescent="0.25">
      <c r="B24" s="28" t="s">
        <v>35</v>
      </c>
      <c r="C24" s="29"/>
      <c r="D24" s="29"/>
      <c r="E24" s="4" t="s">
        <v>13</v>
      </c>
      <c r="F24" s="30" t="s">
        <v>36</v>
      </c>
      <c r="G24" s="31"/>
      <c r="H24" s="31"/>
    </row>
  </sheetData>
  <mergeCells count="12">
    <mergeCell ref="K3:K4"/>
    <mergeCell ref="C4:C5"/>
    <mergeCell ref="D4:F4"/>
    <mergeCell ref="H4:J4"/>
    <mergeCell ref="B24:D24"/>
    <mergeCell ref="F24:H24"/>
    <mergeCell ref="C1:G1"/>
    <mergeCell ref="B2:J2"/>
    <mergeCell ref="A3:A5"/>
    <mergeCell ref="B3:B5"/>
    <mergeCell ref="C3:F3"/>
    <mergeCell ref="G3:J3"/>
  </mergeCells>
  <pageMargins left="0.19685039370078741" right="0.19685039370078741" top="0.19685039370078741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Денис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2023-02-09T07:40:04Z</dcterms:modified>
</cp:coreProperties>
</file>