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\Исполнение консолидированного бюджета\"/>
    </mc:Choice>
  </mc:AlternateContent>
  <bookViews>
    <workbookView xWindow="0" yWindow="0" windowWidth="2184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  <c r="D22" i="1"/>
  <c r="F17" i="1"/>
  <c r="D17" i="1"/>
  <c r="F14" i="1"/>
  <c r="D14" i="1"/>
  <c r="F13" i="1"/>
  <c r="D13" i="1"/>
  <c r="F12" i="1"/>
  <c r="D12" i="1"/>
  <c r="F11" i="1"/>
  <c r="D11" i="1"/>
  <c r="D10" i="1"/>
  <c r="F6" i="1"/>
  <c r="D6" i="1"/>
  <c r="F23" i="1" l="1"/>
  <c r="D23" i="1"/>
  <c r="C23" i="1"/>
  <c r="C22" i="1"/>
  <c r="C13" i="1"/>
  <c r="C12" i="1"/>
  <c r="C11" i="1"/>
  <c r="C25" i="1" s="1"/>
  <c r="C10" i="1"/>
  <c r="C6" i="1"/>
  <c r="B23" i="1"/>
  <c r="B22" i="1"/>
  <c r="B13" i="1"/>
  <c r="B12" i="1"/>
  <c r="B11" i="1"/>
  <c r="B10" i="1"/>
  <c r="B6" i="1"/>
  <c r="B25" i="1" s="1"/>
  <c r="D25" i="1" l="1"/>
  <c r="G5" i="1" l="1"/>
  <c r="E18" i="1" l="1"/>
  <c r="G18" i="1"/>
  <c r="H18" i="1"/>
  <c r="H23" i="1" l="1"/>
  <c r="G23" i="1"/>
  <c r="H22" i="1"/>
  <c r="G22" i="1"/>
  <c r="H21" i="1"/>
  <c r="G21" i="1"/>
  <c r="H20" i="1"/>
  <c r="G20" i="1"/>
  <c r="H19" i="1"/>
  <c r="G19" i="1"/>
  <c r="H15" i="1"/>
  <c r="G15" i="1"/>
  <c r="H14" i="1"/>
  <c r="G14" i="1"/>
  <c r="G13" i="1"/>
  <c r="H12" i="1"/>
  <c r="G12" i="1"/>
  <c r="H11" i="1"/>
  <c r="G11" i="1"/>
  <c r="H10" i="1"/>
  <c r="G10" i="1"/>
  <c r="H9" i="1"/>
  <c r="G9" i="1"/>
  <c r="G8" i="1"/>
  <c r="H7" i="1"/>
  <c r="G7" i="1"/>
  <c r="H5" i="1"/>
  <c r="E5" i="1" l="1"/>
  <c r="E23" i="1"/>
  <c r="E22" i="1"/>
  <c r="E21" i="1"/>
  <c r="E20" i="1"/>
  <c r="E19" i="1"/>
  <c r="E15" i="1"/>
  <c r="E14" i="1"/>
  <c r="E13" i="1"/>
  <c r="E12" i="1"/>
  <c r="E11" i="1"/>
  <c r="E10" i="1"/>
  <c r="E9" i="1"/>
  <c r="E8" i="1"/>
  <c r="E7" i="1"/>
  <c r="E6" i="1"/>
  <c r="H6" i="1" l="1"/>
  <c r="G6" i="1"/>
  <c r="F25" i="1"/>
  <c r="H25" i="1" s="1"/>
  <c r="G25" i="1" l="1"/>
  <c r="E25" i="1"/>
</calcChain>
</file>

<file path=xl/sharedStrings.xml><?xml version="1.0" encoding="utf-8"?>
<sst xmlns="http://schemas.openxmlformats.org/spreadsheetml/2006/main" count="32" uniqueCount="32">
  <si>
    <t xml:space="preserve"> Отчет</t>
  </si>
  <si>
    <t>Ед.Изм.: тыс.руб.</t>
  </si>
  <si>
    <t>Наименование муниципальной программы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</si>
  <si>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</si>
  <si>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</si>
  <si>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</si>
  <si>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</si>
  <si>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</si>
  <si>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</si>
  <si>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</si>
  <si>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</si>
  <si>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</si>
  <si>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</si>
  <si>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</si>
  <si>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</si>
  <si>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</si>
  <si>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</si>
  <si>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</si>
  <si>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</si>
  <si>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</si>
  <si>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</si>
  <si>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</si>
  <si>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Текущий план на 1 квартал 2018 года</t>
  </si>
  <si>
    <t>Темп прироста к пршлому году</t>
  </si>
  <si>
    <t>Муниципальная программа "Укрепление единства российской нации и этнокультурное развитие народов в муниципальном районе Мелеузовский район Республики Башкортостан"</t>
  </si>
  <si>
    <t>Уточненный план  на  2020 год</t>
  </si>
  <si>
    <t>Уточненный план  на  2021 год</t>
  </si>
  <si>
    <t>% испол-я уточненного плана за 2021 год</t>
  </si>
  <si>
    <t>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3 квартал 2021 года в сравнении с  аналогичным периодом 2020 года</t>
  </si>
  <si>
    <t>Исполнено за 3 квартал 2020 года</t>
  </si>
  <si>
    <t>Исполнено за 3 квартал 2021 года</t>
  </si>
  <si>
    <t>Муниципальная программа "Комплексное развитие сельских территорий муниципального района Мелеузовский район Республики Башкортостан на 2020-2025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</si>
</sst>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10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/>
    <xf numFmtId="4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/>
    <xf numFmtId="165" fontId="0" fillId="0" borderId="1" xfId="0" applyNumberFormat="1" applyFont="1" applyFill="1" applyBorder="1" applyAlignment="1"/>
    <xf numFmtId="164" fontId="4" fillId="0" borderId="1" xfId="0" applyNumberFormat="1" applyFont="1" applyFill="1" applyBorder="1" applyAlignment="1"/>
    <xf numFmtId="165" fontId="9" fillId="0" borderId="1" xfId="0" applyNumberFormat="1" applyFont="1" applyFill="1" applyBorder="1" applyAlignment="1"/>
    <xf numFmtId="4" fontId="0" fillId="0" borderId="1" xfId="0" applyNumberFormat="1" applyFont="1" applyFill="1" applyBorder="1" applyAlignment="1"/>
    <xf numFmtId="0" fontId="5" fillId="0" borderId="1" xfId="0" applyFont="1" applyFill="1" applyBorder="1"/>
    <xf numFmtId="4" fontId="6" fillId="0" borderId="1" xfId="0" applyNumberFormat="1" applyFont="1" applyFill="1" applyBorder="1" applyAlignment="1"/>
    <xf numFmtId="4" fontId="8" fillId="0" borderId="1" xfId="0" applyNumberFormat="1" applyFont="1" applyFill="1" applyBorder="1" applyAlignment="1"/>
    <xf numFmtId="164" fontId="5" fillId="0" borderId="1" xfId="0" applyNumberFormat="1" applyFont="1" applyFill="1" applyBorder="1" applyAlignment="1"/>
    <xf numFmtId="165" fontId="5" fillId="0" borderId="1" xfId="0" applyNumberFormat="1" applyFont="1" applyFill="1" applyBorder="1" applyAlignment="1"/>
    <xf numFmtId="4" fontId="0" fillId="0" borderId="0" xfId="0" applyNumberFormat="1" applyFill="1" applyAlignment="1">
      <alignment horizontal="right" vertical="top"/>
    </xf>
    <xf numFmtId="164" fontId="10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/>
    <xf numFmtId="164" fontId="7" fillId="2" borderId="1" xfId="0" applyNumberFormat="1" applyFont="1" applyFill="1" applyBorder="1" applyAlignment="1"/>
    <xf numFmtId="164" fontId="0" fillId="2" borderId="1" xfId="0" applyNumberFormat="1" applyFill="1" applyBorder="1" applyAlignment="1">
      <alignment horizontal="right"/>
    </xf>
    <xf numFmtId="164" fontId="6" fillId="2" borderId="1" xfId="0" applyNumberFormat="1" applyFont="1" applyFill="1" applyBorder="1" applyAlignment="1"/>
    <xf numFmtId="164" fontId="1" fillId="0" borderId="1" xfId="0" applyNumberFormat="1" applyFont="1" applyFill="1" applyBorder="1"/>
    <xf numFmtId="164" fontId="1" fillId="0" borderId="1" xfId="0" applyNumberFormat="1" applyFont="1" applyBorder="1"/>
    <xf numFmtId="0" fontId="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topLeftCell="A25" zoomScale="86" zoomScaleNormal="86" workbookViewId="0">
      <selection activeCell="G43" sqref="G43"/>
    </sheetView>
  </sheetViews>
  <sheetFormatPr defaultRowHeight="12.75" x14ac:dyDescent="0.2"/>
  <cols>
    <col min="1" max="1" width="53.6640625" style="6" customWidth="1"/>
    <col min="2" max="2" width="17.5" style="6" customWidth="1"/>
    <col min="3" max="3" width="15.1640625" style="6" customWidth="1"/>
    <col min="4" max="4" width="19.1640625" style="7" customWidth="1"/>
    <col min="5" max="5" width="8.6640625" style="7" hidden="1" customWidth="1"/>
    <col min="6" max="6" width="26.83203125" style="7" customWidth="1"/>
    <col min="7" max="7" width="15.5" style="8" customWidth="1"/>
    <col min="8" max="8" width="13.33203125" style="5" customWidth="1"/>
    <col min="9" max="16384" width="9.33203125" style="5"/>
  </cols>
  <sheetData>
    <row r="1" spans="1:8" x14ac:dyDescent="0.2">
      <c r="A1" s="32" t="s">
        <v>0</v>
      </c>
      <c r="B1" s="32"/>
      <c r="C1" s="32"/>
      <c r="D1" s="32"/>
      <c r="E1" s="32"/>
      <c r="F1" s="32"/>
      <c r="G1" s="32"/>
    </row>
    <row r="2" spans="1:8" ht="38.25" customHeight="1" x14ac:dyDescent="0.2">
      <c r="A2" s="32" t="s">
        <v>28</v>
      </c>
      <c r="B2" s="32"/>
      <c r="C2" s="32"/>
      <c r="D2" s="32"/>
      <c r="E2" s="32"/>
      <c r="F2" s="32"/>
      <c r="G2" s="32"/>
      <c r="H2" s="32"/>
    </row>
    <row r="3" spans="1:8" x14ac:dyDescent="0.2">
      <c r="A3" s="6" t="s">
        <v>1</v>
      </c>
    </row>
    <row r="4" spans="1:8" ht="78" customHeight="1" x14ac:dyDescent="0.2">
      <c r="A4" s="9" t="s">
        <v>2</v>
      </c>
      <c r="B4" s="10" t="s">
        <v>25</v>
      </c>
      <c r="C4" s="10" t="s">
        <v>29</v>
      </c>
      <c r="D4" s="10" t="s">
        <v>26</v>
      </c>
      <c r="E4" s="10" t="s">
        <v>22</v>
      </c>
      <c r="F4" s="10" t="s">
        <v>30</v>
      </c>
      <c r="G4" s="10" t="s">
        <v>27</v>
      </c>
      <c r="H4" s="11" t="s">
        <v>23</v>
      </c>
    </row>
    <row r="5" spans="1:8" ht="45" x14ac:dyDescent="0.25">
      <c r="A5" s="12" t="s">
        <v>3</v>
      </c>
      <c r="B5" s="24">
        <v>1229812.3700000001</v>
      </c>
      <c r="C5" s="25">
        <v>804032</v>
      </c>
      <c r="D5" s="30">
        <v>1330634.1189999999</v>
      </c>
      <c r="E5" s="1">
        <f>D5/4</f>
        <v>332658.52974999999</v>
      </c>
      <c r="F5" s="31">
        <v>988715.7709</v>
      </c>
      <c r="G5" s="13">
        <f>F5/D5*100</f>
        <v>74.304104846119614</v>
      </c>
      <c r="H5" s="14">
        <f>F5/C5*100</f>
        <v>122.96970405406751</v>
      </c>
    </row>
    <row r="6" spans="1:8" ht="60" x14ac:dyDescent="0.25">
      <c r="A6" s="12" t="s">
        <v>4</v>
      </c>
      <c r="B6" s="25">
        <f>99244-66395</f>
        <v>32849</v>
      </c>
      <c r="C6" s="25">
        <f>68682.07-49793.4</f>
        <v>18888.670000000006</v>
      </c>
      <c r="D6" s="30">
        <f>98942-65752</f>
        <v>33190</v>
      </c>
      <c r="E6" s="2">
        <f t="shared" ref="E6:E25" si="0">D6/4</f>
        <v>8297.5</v>
      </c>
      <c r="F6" s="31">
        <f>70780.10065-50142.1</f>
        <v>20638.000649999994</v>
      </c>
      <c r="G6" s="15">
        <f t="shared" ref="G6:G25" si="1">F6/D6*100</f>
        <v>62.181381892136166</v>
      </c>
      <c r="H6" s="16">
        <f t="shared" ref="H6:H25" si="2">F6/C6*100</f>
        <v>109.2612695864769</v>
      </c>
    </row>
    <row r="7" spans="1:8" ht="60" x14ac:dyDescent="0.25">
      <c r="A7" s="12" t="s">
        <v>5</v>
      </c>
      <c r="B7" s="26">
        <v>61747.62</v>
      </c>
      <c r="C7" s="26">
        <v>45265.3</v>
      </c>
      <c r="D7" s="30">
        <v>69975</v>
      </c>
      <c r="E7" s="3">
        <f t="shared" si="0"/>
        <v>17493.75</v>
      </c>
      <c r="F7" s="31">
        <v>52297.987000000001</v>
      </c>
      <c r="G7" s="15">
        <f t="shared" si="1"/>
        <v>74.738102179349781</v>
      </c>
      <c r="H7" s="16">
        <f t="shared" si="2"/>
        <v>115.53659646572541</v>
      </c>
    </row>
    <row r="8" spans="1:8" ht="60" x14ac:dyDescent="0.25">
      <c r="A8" s="12" t="s">
        <v>6</v>
      </c>
      <c r="B8" s="26">
        <v>2300</v>
      </c>
      <c r="C8" s="26">
        <v>2093.81</v>
      </c>
      <c r="D8" s="30">
        <v>2400</v>
      </c>
      <c r="E8" s="3">
        <f t="shared" si="0"/>
        <v>600</v>
      </c>
      <c r="F8" s="31"/>
      <c r="G8" s="15">
        <f t="shared" si="1"/>
        <v>0</v>
      </c>
      <c r="H8" s="16">
        <v>0</v>
      </c>
    </row>
    <row r="9" spans="1:8" ht="75" x14ac:dyDescent="0.25">
      <c r="A9" s="12" t="s">
        <v>7</v>
      </c>
      <c r="B9" s="26">
        <v>11063.5</v>
      </c>
      <c r="C9" s="26">
        <v>2289.87</v>
      </c>
      <c r="D9" s="30">
        <v>8699.2999999999993</v>
      </c>
      <c r="E9" s="3">
        <f t="shared" si="0"/>
        <v>2174.8249999999998</v>
      </c>
      <c r="F9" s="31">
        <v>3922.8470000000002</v>
      </c>
      <c r="G9" s="15">
        <f t="shared" si="1"/>
        <v>45.093823640982613</v>
      </c>
      <c r="H9" s="16">
        <f t="shared" si="2"/>
        <v>171.31308764252995</v>
      </c>
    </row>
    <row r="10" spans="1:8" ht="45" x14ac:dyDescent="0.25">
      <c r="A10" s="12" t="s">
        <v>8</v>
      </c>
      <c r="B10" s="26">
        <f>138474.3-11498.2</f>
        <v>126976.09999999999</v>
      </c>
      <c r="C10" s="26">
        <f>107240.11-7922.4</f>
        <v>99317.71</v>
      </c>
      <c r="D10" s="30">
        <f>153555.2-16546.5</f>
        <v>137008.70000000001</v>
      </c>
      <c r="E10" s="3">
        <f t="shared" si="0"/>
        <v>34252.175000000003</v>
      </c>
      <c r="F10" s="31">
        <f>110934.6163-13106.75</f>
        <v>97827.866299999994</v>
      </c>
      <c r="G10" s="15">
        <f t="shared" si="1"/>
        <v>71.402667348861783</v>
      </c>
      <c r="H10" s="16">
        <f t="shared" si="2"/>
        <v>98.499921413814306</v>
      </c>
    </row>
    <row r="11" spans="1:8" ht="45" x14ac:dyDescent="0.25">
      <c r="A11" s="12" t="s">
        <v>9</v>
      </c>
      <c r="B11" s="27">
        <f>104114.82-3663.2</f>
        <v>100451.62000000001</v>
      </c>
      <c r="C11" s="27">
        <f>55261.24-3085.93</f>
        <v>52175.31</v>
      </c>
      <c r="D11" s="30">
        <f>100756.7653-2265.1</f>
        <v>98491.665299999993</v>
      </c>
      <c r="E11" s="3">
        <f t="shared" si="0"/>
        <v>24622.916324999998</v>
      </c>
      <c r="F11" s="31">
        <f>54697.03752-1698.825</f>
        <v>52998.212520000001</v>
      </c>
      <c r="G11" s="15">
        <f t="shared" si="1"/>
        <v>53.809845085439946</v>
      </c>
      <c r="H11" s="16">
        <f t="shared" si="2"/>
        <v>101.57718760080199</v>
      </c>
    </row>
    <row r="12" spans="1:8" ht="90" x14ac:dyDescent="0.25">
      <c r="A12" s="12" t="s">
        <v>10</v>
      </c>
      <c r="B12" s="26">
        <f>433512.49-252112.03</f>
        <v>181400.46</v>
      </c>
      <c r="C12" s="26">
        <f>136560.77-48978.54</f>
        <v>87582.229999999981</v>
      </c>
      <c r="D12" s="30">
        <f>320290.19301-165150.60842</f>
        <v>155139.58458999998</v>
      </c>
      <c r="E12" s="3">
        <f t="shared" si="0"/>
        <v>38784.896147499996</v>
      </c>
      <c r="F12" s="31">
        <f>168900.6761-97356.26326</f>
        <v>71544.412840000005</v>
      </c>
      <c r="G12" s="15">
        <f t="shared" si="1"/>
        <v>46.116155995309803</v>
      </c>
      <c r="H12" s="16">
        <f t="shared" si="2"/>
        <v>81.688274938877456</v>
      </c>
    </row>
    <row r="13" spans="1:8" ht="60" x14ac:dyDescent="0.25">
      <c r="A13" s="12" t="s">
        <v>11</v>
      </c>
      <c r="B13" s="27">
        <f>133788.09-50677.72</f>
        <v>83110.37</v>
      </c>
      <c r="C13" s="27">
        <f>78691.8-27341.59</f>
        <v>51350.210000000006</v>
      </c>
      <c r="D13" s="30">
        <f>192091.5141-76657</f>
        <v>115434.5141</v>
      </c>
      <c r="E13" s="3">
        <f t="shared" si="0"/>
        <v>28858.628525</v>
      </c>
      <c r="F13" s="31">
        <f>100651.0329-62610.8</f>
        <v>38040.232900000003</v>
      </c>
      <c r="G13" s="15">
        <f t="shared" si="1"/>
        <v>32.953950728329005</v>
      </c>
      <c r="H13" s="16">
        <v>0</v>
      </c>
    </row>
    <row r="14" spans="1:8" ht="75" x14ac:dyDescent="0.25">
      <c r="A14" s="12" t="s">
        <v>12</v>
      </c>
      <c r="B14" s="26">
        <v>7922.4</v>
      </c>
      <c r="C14" s="26">
        <v>1962.85</v>
      </c>
      <c r="D14" s="30">
        <f>5777-1500</f>
        <v>4277</v>
      </c>
      <c r="E14" s="3">
        <f t="shared" si="0"/>
        <v>1069.25</v>
      </c>
      <c r="F14" s="31">
        <f>3698.37043-1500</f>
        <v>2198.3704299999999</v>
      </c>
      <c r="G14" s="15">
        <f t="shared" si="1"/>
        <v>51.399823006780451</v>
      </c>
      <c r="H14" s="16">
        <f t="shared" si="2"/>
        <v>111.99890108770411</v>
      </c>
    </row>
    <row r="15" spans="1:8" ht="60" x14ac:dyDescent="0.25">
      <c r="A15" s="12" t="s">
        <v>13</v>
      </c>
      <c r="B15" s="26">
        <v>780</v>
      </c>
      <c r="C15" s="26">
        <v>379.76</v>
      </c>
      <c r="D15" s="30">
        <v>1655</v>
      </c>
      <c r="E15" s="3">
        <f t="shared" si="0"/>
        <v>413.75</v>
      </c>
      <c r="F15" s="31">
        <v>477.84300000000002</v>
      </c>
      <c r="G15" s="15">
        <f t="shared" si="1"/>
        <v>28.87268882175227</v>
      </c>
      <c r="H15" s="16">
        <f t="shared" si="2"/>
        <v>125.82762797556353</v>
      </c>
    </row>
    <row r="16" spans="1:8" ht="60" x14ac:dyDescent="0.25">
      <c r="A16" s="12" t="s">
        <v>24</v>
      </c>
      <c r="B16" s="26">
        <v>250</v>
      </c>
      <c r="C16" s="26">
        <v>0</v>
      </c>
      <c r="D16" s="30">
        <v>218.4</v>
      </c>
      <c r="E16" s="3"/>
      <c r="F16" s="31">
        <v>20</v>
      </c>
      <c r="G16" s="15">
        <v>0</v>
      </c>
      <c r="H16" s="16"/>
    </row>
    <row r="17" spans="1:8" ht="60" x14ac:dyDescent="0.25">
      <c r="A17" s="12" t="s">
        <v>31</v>
      </c>
      <c r="B17" s="26"/>
      <c r="C17" s="26"/>
      <c r="D17" s="30">
        <f>12312.05247-5712.3552</f>
        <v>6599.6972700000006</v>
      </c>
      <c r="E17" s="3"/>
      <c r="F17" s="31">
        <f>9888.29819-5658.00119</f>
        <v>4230.2969999999996</v>
      </c>
      <c r="G17" s="15"/>
      <c r="H17" s="16"/>
    </row>
    <row r="18" spans="1:8" ht="51" x14ac:dyDescent="0.25">
      <c r="A18" s="11" t="s">
        <v>16</v>
      </c>
      <c r="B18" s="28">
        <v>40958.43</v>
      </c>
      <c r="C18" s="28">
        <v>31063.68</v>
      </c>
      <c r="D18" s="4">
        <v>46632.048000000003</v>
      </c>
      <c r="E18" s="3">
        <f t="shared" si="0"/>
        <v>11658.012000000001</v>
      </c>
      <c r="F18" s="4">
        <v>35965.048000000003</v>
      </c>
      <c r="G18" s="15">
        <f t="shared" si="1"/>
        <v>77.12517365739545</v>
      </c>
      <c r="H18" s="16">
        <f t="shared" si="2"/>
        <v>115.77845252075736</v>
      </c>
    </row>
    <row r="19" spans="1:8" ht="38.25" x14ac:dyDescent="0.25">
      <c r="A19" s="11" t="s">
        <v>17</v>
      </c>
      <c r="B19" s="28">
        <v>100485.47</v>
      </c>
      <c r="C19" s="28">
        <v>57435.43</v>
      </c>
      <c r="D19" s="4">
        <v>127476.44425</v>
      </c>
      <c r="E19" s="3">
        <f t="shared" si="0"/>
        <v>31869.1110625</v>
      </c>
      <c r="F19" s="4">
        <v>93861.505019999997</v>
      </c>
      <c r="G19" s="15">
        <f t="shared" si="1"/>
        <v>73.63046998386919</v>
      </c>
      <c r="H19" s="16">
        <f t="shared" si="2"/>
        <v>163.42091461663992</v>
      </c>
    </row>
    <row r="20" spans="1:8" ht="51" x14ac:dyDescent="0.25">
      <c r="A20" s="11" t="s">
        <v>18</v>
      </c>
      <c r="B20" s="28">
        <v>284639.93</v>
      </c>
      <c r="C20" s="28">
        <v>68150</v>
      </c>
      <c r="D20" s="4">
        <v>170090.38342</v>
      </c>
      <c r="E20" s="3">
        <f t="shared" si="0"/>
        <v>42522.595855</v>
      </c>
      <c r="F20" s="4">
        <v>83796.607560000004</v>
      </c>
      <c r="G20" s="15">
        <f t="shared" si="1"/>
        <v>49.265929016741119</v>
      </c>
      <c r="H20" s="16">
        <f t="shared" si="2"/>
        <v>122.95907198826119</v>
      </c>
    </row>
    <row r="21" spans="1:8" ht="63.75" x14ac:dyDescent="0.25">
      <c r="A21" s="11" t="s">
        <v>19</v>
      </c>
      <c r="B21" s="28">
        <v>2345.37</v>
      </c>
      <c r="C21" s="28">
        <v>1733.56</v>
      </c>
      <c r="D21" s="4">
        <v>2886</v>
      </c>
      <c r="E21" s="3">
        <f t="shared" si="0"/>
        <v>721.5</v>
      </c>
      <c r="F21" s="4">
        <v>981.70797000000005</v>
      </c>
      <c r="G21" s="15">
        <f t="shared" si="1"/>
        <v>34.016215176715178</v>
      </c>
      <c r="H21" s="16">
        <f t="shared" si="2"/>
        <v>56.629592860933577</v>
      </c>
    </row>
    <row r="22" spans="1:8" ht="51" x14ac:dyDescent="0.25">
      <c r="A22" s="11" t="s">
        <v>20</v>
      </c>
      <c r="B22" s="28">
        <f>17306-3000</f>
        <v>14306</v>
      </c>
      <c r="C22" s="28">
        <f>9098.47-1743.24</f>
        <v>7355.23</v>
      </c>
      <c r="D22" s="4">
        <f>17985-3684.70814</f>
        <v>14300.291859999999</v>
      </c>
      <c r="E22" s="3">
        <f t="shared" si="0"/>
        <v>3575.0729649999998</v>
      </c>
      <c r="F22" s="4">
        <f>10142.38776-1627.30814</f>
        <v>8515.0796200000004</v>
      </c>
      <c r="G22" s="15">
        <f t="shared" si="1"/>
        <v>59.544796031876231</v>
      </c>
      <c r="H22" s="16">
        <f t="shared" si="2"/>
        <v>115.76904624328542</v>
      </c>
    </row>
    <row r="23" spans="1:8" ht="38.25" x14ac:dyDescent="0.25">
      <c r="A23" s="11" t="s">
        <v>21</v>
      </c>
      <c r="B23" s="28">
        <f>131032.89-248.18</f>
        <v>130784.71</v>
      </c>
      <c r="C23" s="28">
        <f>79618.64-161.65</f>
        <v>79456.990000000005</v>
      </c>
      <c r="D23" s="4">
        <f>203374.00369-492.54966</f>
        <v>202881.45403000002</v>
      </c>
      <c r="E23" s="3">
        <f t="shared" si="0"/>
        <v>50720.363507500006</v>
      </c>
      <c r="F23" s="4">
        <f>80904.31869-132.6744</f>
        <v>80771.644289999997</v>
      </c>
      <c r="G23" s="15">
        <f t="shared" si="1"/>
        <v>39.812236498490549</v>
      </c>
      <c r="H23" s="16">
        <f t="shared" si="2"/>
        <v>101.65454831601346</v>
      </c>
    </row>
    <row r="24" spans="1:8" ht="15" x14ac:dyDescent="0.25">
      <c r="A24" s="12" t="s">
        <v>14</v>
      </c>
      <c r="B24" s="26"/>
      <c r="C24" s="26"/>
      <c r="D24" s="17"/>
      <c r="E24" s="3"/>
      <c r="F24" s="17"/>
      <c r="G24" s="15"/>
      <c r="H24" s="16"/>
    </row>
    <row r="25" spans="1:8" ht="15" x14ac:dyDescent="0.25">
      <c r="A25" s="18" t="s">
        <v>15</v>
      </c>
      <c r="B25" s="29">
        <f>SUM(B5:B24)</f>
        <v>2412183.3500000006</v>
      </c>
      <c r="C25" s="29">
        <f>SUM(C5:C24)</f>
        <v>1410532.61</v>
      </c>
      <c r="D25" s="19">
        <f>SUM(D5:D24)</f>
        <v>2527989.60182</v>
      </c>
      <c r="E25" s="20">
        <f t="shared" si="0"/>
        <v>631997.400455</v>
      </c>
      <c r="F25" s="19">
        <f>SUM(F5:F24)</f>
        <v>1636803.4329999997</v>
      </c>
      <c r="G25" s="21">
        <f t="shared" si="1"/>
        <v>64.747237560692497</v>
      </c>
      <c r="H25" s="22">
        <f t="shared" si="2"/>
        <v>116.0415166154861</v>
      </c>
    </row>
    <row r="28" spans="1:8" x14ac:dyDescent="0.2">
      <c r="D28" s="23"/>
    </row>
    <row r="29" spans="1:8" x14ac:dyDescent="0.2">
      <c r="D29" s="23"/>
      <c r="F29" s="23"/>
    </row>
    <row r="46" ht="0.75" hidden="1" customHeight="1" x14ac:dyDescent="0.2"/>
    <row r="47" hidden="1" x14ac:dyDescent="0.2"/>
    <row r="48" ht="1.5" customHeight="1" x14ac:dyDescent="0.2"/>
  </sheetData>
  <mergeCells count="2">
    <mergeCell ref="A1:G1"/>
    <mergeCell ref="A2:H2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2021-10-14T03:18:49Z</cp:lastPrinted>
  <dcterms:created xsi:type="dcterms:W3CDTF">2017-05-25T10:54:37Z</dcterms:created>
  <dcterms:modified xsi:type="dcterms:W3CDTF">2021-10-14T04:42:01Z</dcterms:modified>
</cp:coreProperties>
</file>