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DE5D37D-4B99-4268-8B4A-66B96990C7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3" l="1"/>
  <c r="C24" i="3" l="1"/>
  <c r="B24" i="3"/>
  <c r="C28" i="3"/>
  <c r="B28" i="3"/>
  <c r="B50" i="3"/>
  <c r="B32" i="3"/>
  <c r="C49" i="3"/>
  <c r="C48" i="3"/>
  <c r="C46" i="3"/>
  <c r="C61" i="3"/>
  <c r="B61" i="3"/>
  <c r="B64" i="3"/>
  <c r="B55" i="3"/>
  <c r="C41" i="3"/>
  <c r="B41" i="3"/>
  <c r="B40" i="3"/>
  <c r="C39" i="3"/>
  <c r="B39" i="3"/>
  <c r="C37" i="3"/>
  <c r="C36" i="3"/>
  <c r="B36" i="3"/>
  <c r="C22" i="3" l="1"/>
  <c r="D26" i="3" l="1"/>
  <c r="D64" i="3" l="1"/>
  <c r="C5" i="3" l="1"/>
  <c r="C19" i="3" s="1"/>
  <c r="D50" i="3" l="1"/>
  <c r="C57" i="3" l="1"/>
  <c r="B57" i="3"/>
  <c r="D42" i="3" l="1"/>
  <c r="D23" i="3" l="1"/>
  <c r="D24" i="3"/>
  <c r="D25" i="3"/>
  <c r="D28" i="3"/>
  <c r="D30" i="3"/>
  <c r="D22" i="3"/>
  <c r="C43" i="3"/>
  <c r="D43" i="3"/>
  <c r="B43" i="3"/>
  <c r="D18" i="3" l="1"/>
  <c r="D16" i="3"/>
  <c r="D15" i="3"/>
  <c r="D14" i="3"/>
  <c r="D13" i="3"/>
  <c r="D12" i="3"/>
  <c r="D11" i="3"/>
  <c r="D10" i="3"/>
  <c r="D8" i="3"/>
  <c r="D7" i="3"/>
  <c r="D6" i="3"/>
  <c r="D32" i="3"/>
  <c r="D37" i="3"/>
  <c r="D36" i="3"/>
  <c r="D35" i="3"/>
  <c r="D34" i="3"/>
  <c r="D41" i="3"/>
  <c r="D40" i="3"/>
  <c r="D39" i="3"/>
  <c r="D49" i="3"/>
  <c r="D48" i="3"/>
  <c r="D47" i="3"/>
  <c r="D46" i="3"/>
  <c r="D52" i="3"/>
  <c r="D56" i="3"/>
  <c r="D55" i="3"/>
  <c r="D54" i="3"/>
  <c r="D61" i="3"/>
  <c r="D60" i="3"/>
  <c r="D58" i="3"/>
  <c r="D57" i="3" s="1"/>
  <c r="B5" i="3"/>
  <c r="C45" i="3"/>
  <c r="B45" i="3"/>
  <c r="C33" i="3"/>
  <c r="B33" i="3"/>
  <c r="D33" i="3" l="1"/>
  <c r="D45" i="3"/>
  <c r="D5" i="3"/>
  <c r="B19" i="3"/>
  <c r="C62" i="3"/>
  <c r="B62" i="3"/>
  <c r="D63" i="3"/>
  <c r="B38" i="3"/>
  <c r="C29" i="3"/>
  <c r="B29" i="3"/>
  <c r="C59" i="3"/>
  <c r="B59" i="3"/>
  <c r="C53" i="3"/>
  <c r="B53" i="3"/>
  <c r="C51" i="3"/>
  <c r="B51" i="3"/>
  <c r="C38" i="3"/>
  <c r="C31" i="3"/>
  <c r="B31" i="3"/>
  <c r="D29" i="3" l="1"/>
  <c r="B65" i="3"/>
  <c r="B66" i="3" s="1"/>
  <c r="C65" i="3"/>
  <c r="C66" i="3" s="1"/>
  <c r="D59" i="3"/>
  <c r="D31" i="3"/>
  <c r="D38" i="3"/>
  <c r="D62" i="3"/>
  <c r="D53" i="3"/>
  <c r="D51" i="3"/>
  <c r="D19" i="3"/>
  <c r="D65" i="3" l="1"/>
</calcChain>
</file>

<file path=xl/sharedStrings.xml><?xml version="1.0" encoding="utf-8"?>
<sst xmlns="http://schemas.openxmlformats.org/spreadsheetml/2006/main" count="68" uniqueCount="68">
  <si>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</si>
  <si>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</si>
  <si>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</si>
  <si>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</si>
  <si>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</si>
  <si>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</si>
  <si>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</si>
  <si>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</si>
  <si>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</si>
  <si>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</si>
  <si>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</si>
  <si>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</si>
  <si>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</si>
  <si>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</si>
  <si>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</si>
  <si>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</si>
  <si>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</si>
  <si>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</si>
  <si>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</si>
  <si>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</si>
  <si>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</si>
  <si>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</si>
  <si>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</si>
  <si>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</si>
  <si>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</si>
  <si>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</si>
  <si>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</si>
  <si>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</si>
  <si>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</si>
  <si>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</si>
  <si>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</si>
  <si>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</si>
  <si>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</si>
  <si>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</si>
  <si>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</si>
  <si>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</si>
  <si>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</si>
  <si>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</si>
  <si>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</si>
  <si>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</si>
  <si>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</si>
  <si>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</si>
  <si>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</si>
  <si>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</si>
  <si>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</si>
  <si>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</si>
  <si>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</si>
  <si>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</si>
  <si>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</si>
  <si>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</si>
  <si>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</si>
  <si>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</si>
  <si>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</si>
  <si>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</si>
  <si>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</si>
  <si>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</si>
  <si>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</si>
  <si>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</si>
  <si>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</si>
  <si>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</si>
  <si>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</si>
  <si>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</si>
  <si>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2022 год</t>
  </si>
  <si>
    <t>Отчет за текущий период 2022 года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</si>
  <si>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</si>
  <si>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</si>
  <si>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0107 - Обеспечение проведения выборов и референдумов</t>
  </si>
  <si>
    <t>Отчет об исполнении  бюджета муниципального  района Мелеузовский район Республики Башкортостан за декабрь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</si>
</sst>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_ ;[Red]\-#,##0.00\ "/>
    <numFmt numFmtId="166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164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/>
    </xf>
    <xf numFmtId="166" fontId="2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topLeftCell="A52" zoomScaleNormal="100" workbookViewId="0">
      <selection activeCell="D73" sqref="D73"/>
    </sheetView>
  </sheetViews>
  <sheetFormatPr defaultColWidth="9.140625" defaultRowHeight="15" x14ac:dyDescent="0.25"/>
  <cols>
    <col min="1" max="1" width="48.7109375" style="2" customWidth="1"/>
    <col min="2" max="2" width="20.7109375" style="1" customWidth="1"/>
    <col min="3" max="3" width="17.42578125" style="1" customWidth="1"/>
    <col min="4" max="4" width="15.140625" style="1" customWidth="1"/>
    <col min="5" max="5" width="9.140625" style="1"/>
    <col min="6" max="6" width="14.85546875" style="1" bestFit="1" customWidth="1"/>
    <col min="7" max="16384" width="9.140625" style="1"/>
  </cols>
  <sheetData>
    <row r="1" spans="1:6" ht="39" customHeight="1" x14ac:dyDescent="0.25">
      <c r="A1" s="22" t="s">
        <v>67</v>
      </c>
      <c r="B1" s="22"/>
      <c r="C1" s="22"/>
      <c r="D1" s="22"/>
    </row>
    <row r="2" spans="1:6" x14ac:dyDescent="0.25">
      <c r="D2" s="3" t="s">
        <v>26</v>
      </c>
    </row>
    <row r="3" spans="1:6" ht="57" x14ac:dyDescent="0.25">
      <c r="A3" s="9" t="s">
        <v>0</v>
      </c>
      <c r="B3" s="10" t="s">
        <v>62</v>
      </c>
      <c r="C3" s="10" t="s">
        <v>63</v>
      </c>
      <c r="D3" s="10" t="s">
        <v>1</v>
      </c>
    </row>
    <row r="4" spans="1:6" s="6" customFormat="1" ht="15.75" x14ac:dyDescent="0.25">
      <c r="A4" s="5" t="s">
        <v>2</v>
      </c>
      <c r="B4" s="4"/>
      <c r="C4" s="4"/>
      <c r="D4" s="15"/>
    </row>
    <row r="5" spans="1:6" s="6" customFormat="1" ht="31.5" x14ac:dyDescent="0.25">
      <c r="A5" s="5" t="s">
        <v>3</v>
      </c>
      <c r="B5" s="13">
        <f>SUM(B6:B17)</f>
        <v>725575.89871999994</v>
      </c>
      <c r="C5" s="13">
        <f>SUM(C6:C17)</f>
        <v>812941.69143000001</v>
      </c>
      <c r="D5" s="16">
        <f>C5/B5*100</f>
        <v>112.04088956980564</v>
      </c>
      <c r="F5" s="21"/>
    </row>
    <row r="6" spans="1:6" ht="15.75" x14ac:dyDescent="0.25">
      <c r="A6" s="7" t="s">
        <v>4</v>
      </c>
      <c r="B6" s="18">
        <v>429771.89872</v>
      </c>
      <c r="C6" s="18">
        <v>455932.79680000001</v>
      </c>
      <c r="D6" s="15">
        <f t="shared" ref="D6:D18" si="0">C6/B6*100</f>
        <v>106.08715882958278</v>
      </c>
    </row>
    <row r="7" spans="1:6" ht="47.25" x14ac:dyDescent="0.25">
      <c r="A7" s="7" t="s">
        <v>64</v>
      </c>
      <c r="B7" s="18">
        <v>24568</v>
      </c>
      <c r="C7" s="18">
        <v>27852.409909999998</v>
      </c>
      <c r="D7" s="15">
        <f t="shared" si="0"/>
        <v>113.36864991045262</v>
      </c>
    </row>
    <row r="8" spans="1:6" ht="15.75" x14ac:dyDescent="0.25">
      <c r="A8" s="7" t="s">
        <v>5</v>
      </c>
      <c r="B8" s="18">
        <v>167794</v>
      </c>
      <c r="C8" s="18">
        <v>185302.42847000001</v>
      </c>
      <c r="D8" s="15">
        <f t="shared" si="0"/>
        <v>110.43447827097512</v>
      </c>
    </row>
    <row r="9" spans="1:6" ht="15.75" x14ac:dyDescent="0.25">
      <c r="A9" s="7" t="s">
        <v>6</v>
      </c>
      <c r="B9" s="18">
        <v>12938</v>
      </c>
      <c r="C9" s="18">
        <v>13456.716119999999</v>
      </c>
      <c r="D9" s="15"/>
    </row>
    <row r="10" spans="1:6" ht="31.5" x14ac:dyDescent="0.25">
      <c r="A10" s="7" t="s">
        <v>27</v>
      </c>
      <c r="B10" s="18">
        <v>2056</v>
      </c>
      <c r="C10" s="18">
        <v>4246.7563200000004</v>
      </c>
      <c r="D10" s="15">
        <f t="shared" si="0"/>
        <v>206.55429571984439</v>
      </c>
    </row>
    <row r="11" spans="1:6" ht="15.75" x14ac:dyDescent="0.25">
      <c r="A11" s="7" t="s">
        <v>7</v>
      </c>
      <c r="B11" s="18">
        <v>9494</v>
      </c>
      <c r="C11" s="18">
        <v>11679.7858</v>
      </c>
      <c r="D11" s="15">
        <f t="shared" si="0"/>
        <v>123.02281230250685</v>
      </c>
    </row>
    <row r="12" spans="1:6" ht="31.5" x14ac:dyDescent="0.25">
      <c r="A12" s="7" t="s">
        <v>8</v>
      </c>
      <c r="B12" s="18">
        <v>64279</v>
      </c>
      <c r="C12" s="18">
        <v>84033.570019999999</v>
      </c>
      <c r="D12" s="15">
        <f t="shared" si="0"/>
        <v>130.73254098539181</v>
      </c>
    </row>
    <row r="13" spans="1:6" ht="31.5" x14ac:dyDescent="0.25">
      <c r="A13" s="7" t="s">
        <v>65</v>
      </c>
      <c r="B13" s="18">
        <v>3401</v>
      </c>
      <c r="C13" s="18">
        <v>3411.9349699999998</v>
      </c>
      <c r="D13" s="15">
        <f t="shared" si="0"/>
        <v>100.32152219935313</v>
      </c>
    </row>
    <row r="14" spans="1:6" ht="31.5" x14ac:dyDescent="0.25">
      <c r="A14" s="7" t="s">
        <v>28</v>
      </c>
      <c r="B14" s="18">
        <v>525</v>
      </c>
      <c r="C14" s="18">
        <v>2492.9153799999999</v>
      </c>
      <c r="D14" s="15">
        <f t="shared" si="0"/>
        <v>474.84102476190475</v>
      </c>
    </row>
    <row r="15" spans="1:6" ht="31.5" x14ac:dyDescent="0.25">
      <c r="A15" s="7" t="s">
        <v>9</v>
      </c>
      <c r="B15" s="18">
        <v>8293</v>
      </c>
      <c r="C15" s="18">
        <v>16550.072909999999</v>
      </c>
      <c r="D15" s="15">
        <f t="shared" si="0"/>
        <v>199.56677812613046</v>
      </c>
    </row>
    <row r="16" spans="1:6" ht="15.75" x14ac:dyDescent="0.25">
      <c r="A16" s="7" t="s">
        <v>10</v>
      </c>
      <c r="B16" s="18">
        <v>1366</v>
      </c>
      <c r="C16" s="18">
        <v>6926.0757000000003</v>
      </c>
      <c r="D16" s="15">
        <f t="shared" si="0"/>
        <v>507.03336017569552</v>
      </c>
    </row>
    <row r="17" spans="1:4" ht="15.75" x14ac:dyDescent="0.25">
      <c r="A17" s="7" t="s">
        <v>11</v>
      </c>
      <c r="B17" s="19">
        <v>1090</v>
      </c>
      <c r="C17" s="18">
        <v>1056.22903</v>
      </c>
      <c r="D17" s="15">
        <v>0</v>
      </c>
    </row>
    <row r="18" spans="1:4" s="6" customFormat="1" ht="15.75" x14ac:dyDescent="0.25">
      <c r="A18" s="5" t="s">
        <v>12</v>
      </c>
      <c r="B18" s="20">
        <v>1337801.91979</v>
      </c>
      <c r="C18" s="18">
        <v>1323885.6966899999</v>
      </c>
      <c r="D18" s="15">
        <f t="shared" si="0"/>
        <v>98.95976953731801</v>
      </c>
    </row>
    <row r="19" spans="1:4" s="6" customFormat="1" ht="15.75" x14ac:dyDescent="0.25">
      <c r="A19" s="5" t="s">
        <v>13</v>
      </c>
      <c r="B19" s="14">
        <f>B18+B5</f>
        <v>2063377.8185099999</v>
      </c>
      <c r="C19" s="14">
        <f>C18+C5</f>
        <v>2136827.3881199998</v>
      </c>
      <c r="D19" s="16">
        <f>C19/B19*100</f>
        <v>103.55967622367091</v>
      </c>
    </row>
    <row r="20" spans="1:4" ht="15.75" x14ac:dyDescent="0.25">
      <c r="A20" s="7"/>
      <c r="B20" s="12"/>
      <c r="C20" s="12"/>
      <c r="D20" s="15"/>
    </row>
    <row r="21" spans="1:4" s="6" customFormat="1" ht="15.75" x14ac:dyDescent="0.25">
      <c r="A21" s="5" t="s">
        <v>14</v>
      </c>
      <c r="B21" s="11"/>
      <c r="C21" s="11"/>
      <c r="D21" s="15"/>
    </row>
    <row r="22" spans="1:4" s="6" customFormat="1" ht="15.75" x14ac:dyDescent="0.25">
      <c r="A22" s="5" t="s">
        <v>15</v>
      </c>
      <c r="B22" s="23">
        <f>B23+B24+B27+B28+B25+B26</f>
        <v>149937.72929000002</v>
      </c>
      <c r="C22" s="23">
        <f>C23+C24+C27+C28+C25+C26</f>
        <v>145110.41063000003</v>
      </c>
      <c r="D22" s="16">
        <f t="shared" ref="D22:D30" si="1">C22/B22*100</f>
        <v>96.780451002653706</v>
      </c>
    </row>
    <row r="23" spans="1:4" ht="63" x14ac:dyDescent="0.25">
      <c r="A23" s="7" t="s">
        <v>29</v>
      </c>
      <c r="B23" s="12">
        <v>4965.5</v>
      </c>
      <c r="C23" s="12">
        <v>4762.6111300000002</v>
      </c>
      <c r="D23" s="17">
        <f t="shared" si="1"/>
        <v>95.914029402879876</v>
      </c>
    </row>
    <row r="24" spans="1:4" ht="78.75" x14ac:dyDescent="0.25">
      <c r="A24" s="7" t="s">
        <v>30</v>
      </c>
      <c r="B24" s="12">
        <f>86169+21715</f>
        <v>107884</v>
      </c>
      <c r="C24" s="12">
        <f>105777.43679</f>
        <v>105777.43679000001</v>
      </c>
      <c r="D24" s="17">
        <f t="shared" si="1"/>
        <v>98.047381252085572</v>
      </c>
    </row>
    <row r="25" spans="1:4" ht="15.75" x14ac:dyDescent="0.25">
      <c r="A25" s="7" t="s">
        <v>58</v>
      </c>
      <c r="B25" s="12">
        <v>377.7</v>
      </c>
      <c r="C25" s="12">
        <v>99.000799999999998</v>
      </c>
      <c r="D25" s="17">
        <f t="shared" si="1"/>
        <v>26.211490601006087</v>
      </c>
    </row>
    <row r="26" spans="1:4" ht="31.5" x14ac:dyDescent="0.25">
      <c r="A26" s="7" t="s">
        <v>66</v>
      </c>
      <c r="B26" s="12">
        <v>884</v>
      </c>
      <c r="C26" s="12">
        <v>884</v>
      </c>
      <c r="D26" s="17">
        <f t="shared" si="1"/>
        <v>100</v>
      </c>
    </row>
    <row r="27" spans="1:4" ht="15.75" x14ac:dyDescent="0.25">
      <c r="A27" s="7" t="s">
        <v>31</v>
      </c>
      <c r="B27" s="12">
        <v>1000</v>
      </c>
      <c r="C27" s="12"/>
      <c r="D27" s="17">
        <v>0</v>
      </c>
    </row>
    <row r="28" spans="1:4" ht="15.75" x14ac:dyDescent="0.25">
      <c r="A28" s="7" t="s">
        <v>32</v>
      </c>
      <c r="B28" s="12">
        <f>18093.82929+16732.7</f>
        <v>34826.529290000006</v>
      </c>
      <c r="C28" s="12">
        <f>16908.52096+16678.84095</f>
        <v>33587.361910000007</v>
      </c>
      <c r="D28" s="17">
        <f t="shared" si="1"/>
        <v>96.441886672997271</v>
      </c>
    </row>
    <row r="29" spans="1:4" s="6" customFormat="1" ht="15.75" x14ac:dyDescent="0.25">
      <c r="A29" s="5" t="s">
        <v>16</v>
      </c>
      <c r="B29" s="11">
        <f>B30</f>
        <v>2463.6</v>
      </c>
      <c r="C29" s="11">
        <f>C30</f>
        <v>2463.6</v>
      </c>
      <c r="D29" s="16">
        <f t="shared" si="1"/>
        <v>100</v>
      </c>
    </row>
    <row r="30" spans="1:4" ht="31.5" x14ac:dyDescent="0.25">
      <c r="A30" s="7" t="s">
        <v>33</v>
      </c>
      <c r="B30" s="12">
        <v>2463.6</v>
      </c>
      <c r="C30" s="12">
        <v>2463.6</v>
      </c>
      <c r="D30" s="16">
        <f t="shared" si="1"/>
        <v>100</v>
      </c>
    </row>
    <row r="31" spans="1:4" s="6" customFormat="1" ht="31.5" x14ac:dyDescent="0.25">
      <c r="A31" s="5" t="s">
        <v>17</v>
      </c>
      <c r="B31" s="11">
        <f>B32</f>
        <v>7923.4</v>
      </c>
      <c r="C31" s="11">
        <f>C32</f>
        <v>7714.8514800000003</v>
      </c>
      <c r="D31" s="16">
        <f>C31/B31*100</f>
        <v>97.367941540247884</v>
      </c>
    </row>
    <row r="32" spans="1:4" ht="63" x14ac:dyDescent="0.25">
      <c r="A32" s="7" t="s">
        <v>61</v>
      </c>
      <c r="B32" s="12">
        <f>432+7491.4</f>
        <v>7923.4</v>
      </c>
      <c r="C32" s="12">
        <v>7714.8514800000003</v>
      </c>
      <c r="D32" s="15">
        <f t="shared" ref="D32:D64" si="2">C32/B32*100</f>
        <v>97.367941540247884</v>
      </c>
    </row>
    <row r="33" spans="1:4" s="6" customFormat="1" ht="15.75" x14ac:dyDescent="0.25">
      <c r="A33" s="5" t="s">
        <v>18</v>
      </c>
      <c r="B33" s="11">
        <f>SUM(B34:B37)</f>
        <v>172451.51371999999</v>
      </c>
      <c r="C33" s="11">
        <f>SUM(C34:C37)</f>
        <v>167419.72787</v>
      </c>
      <c r="D33" s="16">
        <f>C33/B33*100</f>
        <v>97.082202561486469</v>
      </c>
    </row>
    <row r="34" spans="1:4" ht="15.75" x14ac:dyDescent="0.25">
      <c r="A34" s="7" t="s">
        <v>34</v>
      </c>
      <c r="B34" s="12">
        <v>8755.2999999999993</v>
      </c>
      <c r="C34" s="12">
        <v>8672.5723300000009</v>
      </c>
      <c r="D34" s="15">
        <f t="shared" si="2"/>
        <v>99.055113245691189</v>
      </c>
    </row>
    <row r="35" spans="1:4" ht="15.75" x14ac:dyDescent="0.25">
      <c r="A35" s="7" t="s">
        <v>35</v>
      </c>
      <c r="B35" s="12">
        <v>12190.755719999999</v>
      </c>
      <c r="C35" s="12">
        <v>12128.95212</v>
      </c>
      <c r="D35" s="15">
        <f t="shared" si="2"/>
        <v>99.493028968674963</v>
      </c>
    </row>
    <row r="36" spans="1:4" ht="15.75" x14ac:dyDescent="0.25">
      <c r="A36" s="7" t="s">
        <v>36</v>
      </c>
      <c r="B36" s="12">
        <f>134777.46</f>
        <v>134777.46</v>
      </c>
      <c r="C36" s="12">
        <f>130175.39023</f>
        <v>130175.39023</v>
      </c>
      <c r="D36" s="15">
        <f t="shared" si="2"/>
        <v>96.585430701839911</v>
      </c>
    </row>
    <row r="37" spans="1:4" ht="31.5" x14ac:dyDescent="0.25">
      <c r="A37" s="7" t="s">
        <v>37</v>
      </c>
      <c r="B37" s="12">
        <v>16727.998</v>
      </c>
      <c r="C37" s="12">
        <f>16442.81319</f>
        <v>16442.813190000001</v>
      </c>
      <c r="D37" s="15">
        <f t="shared" si="2"/>
        <v>98.295164729216253</v>
      </c>
    </row>
    <row r="38" spans="1:4" s="6" customFormat="1" ht="15.75" x14ac:dyDescent="0.25">
      <c r="A38" s="5" t="s">
        <v>19</v>
      </c>
      <c r="B38" s="11">
        <f>B39+B40+B41+B42</f>
        <v>109000.12039</v>
      </c>
      <c r="C38" s="11">
        <f>C39+C40+C41+C42</f>
        <v>105919.96452000001</v>
      </c>
      <c r="D38" s="16">
        <f>C38/B38*100</f>
        <v>97.174172047719537</v>
      </c>
    </row>
    <row r="39" spans="1:4" ht="15.75" x14ac:dyDescent="0.25">
      <c r="A39" s="7" t="s">
        <v>38</v>
      </c>
      <c r="B39" s="12">
        <f>7185.92911</f>
        <v>7185.92911</v>
      </c>
      <c r="C39" s="12">
        <f>7001.89907</f>
        <v>7001.8990700000004</v>
      </c>
      <c r="D39" s="15">
        <f t="shared" si="2"/>
        <v>97.439022328457128</v>
      </c>
    </row>
    <row r="40" spans="1:4" ht="15.75" x14ac:dyDescent="0.25">
      <c r="A40" s="7" t="s">
        <v>39</v>
      </c>
      <c r="B40" s="12">
        <f>21164.58563</f>
        <v>21164.585630000001</v>
      </c>
      <c r="C40" s="12">
        <v>18282.04146</v>
      </c>
      <c r="D40" s="15">
        <f t="shared" si="2"/>
        <v>86.380342046885602</v>
      </c>
    </row>
    <row r="41" spans="1:4" ht="15.75" x14ac:dyDescent="0.25">
      <c r="A41" s="7" t="s">
        <v>40</v>
      </c>
      <c r="B41" s="12">
        <f>72549.60565</f>
        <v>72549.605649999998</v>
      </c>
      <c r="C41" s="12">
        <f>72536.02399</f>
        <v>72536.023990000002</v>
      </c>
      <c r="D41" s="15">
        <f t="shared" si="2"/>
        <v>99.981279484735566</v>
      </c>
    </row>
    <row r="42" spans="1:4" ht="31.5" x14ac:dyDescent="0.25">
      <c r="A42" s="7" t="s">
        <v>41</v>
      </c>
      <c r="B42" s="12">
        <v>8100</v>
      </c>
      <c r="C42" s="12">
        <v>8100</v>
      </c>
      <c r="D42" s="15">
        <f t="shared" si="2"/>
        <v>100</v>
      </c>
    </row>
    <row r="43" spans="1:4" s="6" customFormat="1" ht="15.75" x14ac:dyDescent="0.25">
      <c r="A43" s="5" t="s">
        <v>59</v>
      </c>
      <c r="B43" s="11">
        <f>B44</f>
        <v>5000</v>
      </c>
      <c r="C43" s="11">
        <f t="shared" ref="C43:D43" si="3">C44</f>
        <v>5000</v>
      </c>
      <c r="D43" s="11">
        <f t="shared" si="3"/>
        <v>0</v>
      </c>
    </row>
    <row r="44" spans="1:4" ht="31.5" x14ac:dyDescent="0.25">
      <c r="A44" s="7" t="s">
        <v>60</v>
      </c>
      <c r="B44" s="12">
        <v>5000</v>
      </c>
      <c r="C44" s="12">
        <v>5000</v>
      </c>
      <c r="D44" s="15"/>
    </row>
    <row r="45" spans="1:4" s="6" customFormat="1" ht="15.75" x14ac:dyDescent="0.25">
      <c r="A45" s="5" t="s">
        <v>20</v>
      </c>
      <c r="B45" s="11">
        <f>SUM(B46:B50)</f>
        <v>1373228.7120799997</v>
      </c>
      <c r="C45" s="11">
        <f>SUM(C46:C50)</f>
        <v>1357564.3235299999</v>
      </c>
      <c r="D45" s="16">
        <f>C45/B45*100</f>
        <v>98.859302284302416</v>
      </c>
    </row>
    <row r="46" spans="1:4" ht="15.75" x14ac:dyDescent="0.25">
      <c r="A46" s="7" t="s">
        <v>42</v>
      </c>
      <c r="B46" s="12">
        <v>429004.58979</v>
      </c>
      <c r="C46" s="12">
        <f>425733.16266</f>
        <v>425733.16265999997</v>
      </c>
      <c r="D46" s="15">
        <f t="shared" si="2"/>
        <v>99.237437731936296</v>
      </c>
    </row>
    <row r="47" spans="1:4" ht="15.75" x14ac:dyDescent="0.25">
      <c r="A47" s="7" t="s">
        <v>43</v>
      </c>
      <c r="B47" s="12">
        <v>727374.23964000004</v>
      </c>
      <c r="C47" s="12">
        <v>721168.99155000004</v>
      </c>
      <c r="D47" s="15">
        <f t="shared" si="2"/>
        <v>99.146897463254788</v>
      </c>
    </row>
    <row r="48" spans="1:4" ht="15.75" x14ac:dyDescent="0.25">
      <c r="A48" s="7" t="s">
        <v>57</v>
      </c>
      <c r="B48" s="12">
        <v>140958.82848</v>
      </c>
      <c r="C48" s="12">
        <f>65846.65501+74862.17347</f>
        <v>140708.82848</v>
      </c>
      <c r="D48" s="15">
        <f t="shared" si="2"/>
        <v>99.822643247893154</v>
      </c>
    </row>
    <row r="49" spans="1:4" ht="31.5" x14ac:dyDescent="0.25">
      <c r="A49" s="7" t="s">
        <v>45</v>
      </c>
      <c r="B49" s="12">
        <v>31062.7</v>
      </c>
      <c r="C49" s="12">
        <f>14339.17497+13108.1448</f>
        <v>27447.319770000002</v>
      </c>
      <c r="D49" s="15">
        <f t="shared" si="2"/>
        <v>88.36102389682803</v>
      </c>
    </row>
    <row r="50" spans="1:4" ht="15.75" x14ac:dyDescent="0.25">
      <c r="A50" s="8" t="s">
        <v>44</v>
      </c>
      <c r="B50" s="12">
        <f>75+21799.75417+22953.6</f>
        <v>44828.354169999999</v>
      </c>
      <c r="C50" s="12">
        <v>42506.021070000003</v>
      </c>
      <c r="D50" s="15">
        <f t="shared" si="2"/>
        <v>94.819499526587251</v>
      </c>
    </row>
    <row r="51" spans="1:4" s="6" customFormat="1" ht="15.75" x14ac:dyDescent="0.25">
      <c r="A51" s="5" t="s">
        <v>21</v>
      </c>
      <c r="B51" s="11">
        <f>B52</f>
        <v>112096.5287</v>
      </c>
      <c r="C51" s="11">
        <f>C52</f>
        <v>111544.69594000001</v>
      </c>
      <c r="D51" s="16">
        <f>C51/B51*100</f>
        <v>99.5077164597337</v>
      </c>
    </row>
    <row r="52" spans="1:4" ht="15.75" x14ac:dyDescent="0.25">
      <c r="A52" s="7" t="s">
        <v>46</v>
      </c>
      <c r="B52" s="12">
        <v>112096.5287</v>
      </c>
      <c r="C52" s="12">
        <v>111544.69594000001</v>
      </c>
      <c r="D52" s="15">
        <f t="shared" si="2"/>
        <v>99.5077164597337</v>
      </c>
    </row>
    <row r="53" spans="1:4" s="6" customFormat="1" ht="15.75" x14ac:dyDescent="0.25">
      <c r="A53" s="5" t="s">
        <v>55</v>
      </c>
      <c r="B53" s="11">
        <f>B54+B55+B56</f>
        <v>138995.05528</v>
      </c>
      <c r="C53" s="11">
        <f>C54+C55+C56</f>
        <v>134768.03270000001</v>
      </c>
      <c r="D53" s="16">
        <f>C53/B53*100</f>
        <v>96.958868377378735</v>
      </c>
    </row>
    <row r="54" spans="1:4" ht="15.75" x14ac:dyDescent="0.25">
      <c r="A54" s="7" t="s">
        <v>47</v>
      </c>
      <c r="B54" s="12">
        <v>2679.0432599999999</v>
      </c>
      <c r="C54" s="12">
        <v>2667.4485399999999</v>
      </c>
      <c r="D54" s="15">
        <f t="shared" si="2"/>
        <v>99.567206690047996</v>
      </c>
    </row>
    <row r="55" spans="1:4" ht="15.75" x14ac:dyDescent="0.25">
      <c r="A55" s="7" t="s">
        <v>48</v>
      </c>
      <c r="B55" s="12">
        <f>8885.914</f>
        <v>8885.9140000000007</v>
      </c>
      <c r="C55" s="12">
        <v>8885.8713800000005</v>
      </c>
      <c r="D55" s="15">
        <f t="shared" si="2"/>
        <v>99.999520364477974</v>
      </c>
    </row>
    <row r="56" spans="1:4" ht="15.75" x14ac:dyDescent="0.25">
      <c r="A56" s="7" t="s">
        <v>49</v>
      </c>
      <c r="B56" s="12">
        <v>127430.09802</v>
      </c>
      <c r="C56" s="12">
        <v>123214.71278</v>
      </c>
      <c r="D56" s="15">
        <f t="shared" si="2"/>
        <v>96.692001885348617</v>
      </c>
    </row>
    <row r="57" spans="1:4" s="6" customFormat="1" ht="15.75" x14ac:dyDescent="0.25">
      <c r="A57" s="5" t="s">
        <v>22</v>
      </c>
      <c r="B57" s="11">
        <f>B58</f>
        <v>50165.4</v>
      </c>
      <c r="C57" s="11">
        <f t="shared" ref="C57:D57" si="4">C58</f>
        <v>49855.839999999997</v>
      </c>
      <c r="D57" s="11">
        <f t="shared" si="4"/>
        <v>99.382921296351654</v>
      </c>
    </row>
    <row r="58" spans="1:4" ht="15.75" x14ac:dyDescent="0.25">
      <c r="A58" s="7" t="s">
        <v>50</v>
      </c>
      <c r="B58" s="12">
        <v>50165.4</v>
      </c>
      <c r="C58" s="12">
        <v>49855.839999999997</v>
      </c>
      <c r="D58" s="15">
        <f t="shared" si="2"/>
        <v>99.382921296351654</v>
      </c>
    </row>
    <row r="59" spans="1:4" s="6" customFormat="1" ht="15.75" x14ac:dyDescent="0.25">
      <c r="A59" s="5" t="s">
        <v>23</v>
      </c>
      <c r="B59" s="11">
        <f>B60+B61</f>
        <v>4777</v>
      </c>
      <c r="C59" s="11">
        <f>C60+C61</f>
        <v>4602.1475</v>
      </c>
      <c r="D59" s="15">
        <f t="shared" si="2"/>
        <v>96.339700648942852</v>
      </c>
    </row>
    <row r="60" spans="1:4" ht="15.75" x14ac:dyDescent="0.25">
      <c r="A60" s="7" t="s">
        <v>51</v>
      </c>
      <c r="B60" s="12">
        <v>3670</v>
      </c>
      <c r="C60" s="12">
        <v>3500</v>
      </c>
      <c r="D60" s="15">
        <f t="shared" si="2"/>
        <v>95.367847411444146</v>
      </c>
    </row>
    <row r="61" spans="1:4" ht="15.75" x14ac:dyDescent="0.25">
      <c r="A61" s="7" t="s">
        <v>52</v>
      </c>
      <c r="B61" s="12">
        <f>730+377</f>
        <v>1107</v>
      </c>
      <c r="C61" s="12">
        <f>725.1475+377</f>
        <v>1102.1475</v>
      </c>
      <c r="D61" s="15">
        <f t="shared" si="2"/>
        <v>99.561653116531161</v>
      </c>
    </row>
    <row r="62" spans="1:4" s="6" customFormat="1" ht="47.25" x14ac:dyDescent="0.25">
      <c r="A62" s="5" t="s">
        <v>54</v>
      </c>
      <c r="B62" s="11">
        <f>B63+B64</f>
        <v>91254.44249999999</v>
      </c>
      <c r="C62" s="11">
        <f>C63+C64</f>
        <v>91254.44249999999</v>
      </c>
      <c r="D62" s="16">
        <f>C62/B62*100</f>
        <v>100</v>
      </c>
    </row>
    <row r="63" spans="1:4" s="6" customFormat="1" ht="47.25" x14ac:dyDescent="0.25">
      <c r="A63" s="7" t="s">
        <v>53</v>
      </c>
      <c r="B63" s="12">
        <v>87147.9</v>
      </c>
      <c r="C63" s="12">
        <v>87147.9</v>
      </c>
      <c r="D63" s="15">
        <f t="shared" si="2"/>
        <v>100</v>
      </c>
    </row>
    <row r="64" spans="1:4" s="6" customFormat="1" ht="31.5" x14ac:dyDescent="0.25">
      <c r="A64" s="7" t="s">
        <v>56</v>
      </c>
      <c r="B64" s="12">
        <f>4106.5425</f>
        <v>4106.5424999999996</v>
      </c>
      <c r="C64" s="12">
        <v>4106.5424999999996</v>
      </c>
      <c r="D64" s="15">
        <f t="shared" si="2"/>
        <v>100</v>
      </c>
    </row>
    <row r="65" spans="1:4" ht="15.75" x14ac:dyDescent="0.25">
      <c r="A65" s="5" t="s">
        <v>24</v>
      </c>
      <c r="B65" s="11">
        <f>B62+B59+B57+B53+B51+B45+B38+B33+B31+B29+B22+B43</f>
        <v>2217293.50196</v>
      </c>
      <c r="C65" s="11">
        <f>C62+C59+C57+C53+C51+C45+C38+C33+C31+C29+C22+C43</f>
        <v>2183218.0366699998</v>
      </c>
      <c r="D65" s="16">
        <f>C65/B65*100</f>
        <v>98.463195546287452</v>
      </c>
    </row>
    <row r="66" spans="1:4" ht="15.75" x14ac:dyDescent="0.25">
      <c r="A66" s="5" t="s">
        <v>25</v>
      </c>
      <c r="B66" s="11">
        <f>B19-B65</f>
        <v>-153915.68345000013</v>
      </c>
      <c r="C66" s="11">
        <f>C19-C65</f>
        <v>-46390.648550000042</v>
      </c>
      <c r="D66" s="11"/>
    </row>
  </sheetData>
  <mergeCells count="1">
    <mergeCell ref="A1:D1"/>
  </mergeCells>
  <phoneticPr fontId="8" type="noConversion"/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2023-01-19T07:28:18Z</dcterms:modified>
</cp:coreProperties>
</file>